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455" tabRatio="920" firstSheet="3" activeTab="3"/>
  </bookViews>
  <sheets>
    <sheet name="BS 1" sheetId="1" state="hidden" r:id="rId1"/>
    <sheet name="BS 2" sheetId="2" state="hidden" r:id="rId2"/>
    <sheet name="BS 3" sheetId="3" state="hidden" r:id="rId3"/>
    <sheet name="Darba Apjomi" sheetId="4" r:id="rId4"/>
  </sheets>
  <definedNames>
    <definedName name="_xlnm.Print_Area" localSheetId="0">'BS 1'!$A$1:$P$54</definedName>
    <definedName name="_xlnm.Print_Area" localSheetId="1">'BS 2'!$A$1:$P$50</definedName>
    <definedName name="_xlnm.Print_Area" localSheetId="2">'BS 3'!$A$1:$P$50</definedName>
    <definedName name="_xlnm.Print_Area" localSheetId="3">'Darba Apjomi'!$A$1:$E$588</definedName>
    <definedName name="_xlnm.Print_Titles" localSheetId="0">'BS 1'!$17:$18</definedName>
    <definedName name="_xlnm.Print_Titles" localSheetId="1">'BS 2'!$17:$18</definedName>
    <definedName name="_xlnm.Print_Titles" localSheetId="2">'BS 3'!$17:$18</definedName>
  </definedNames>
  <calcPr fullCalcOnLoad="1"/>
</workbook>
</file>

<file path=xl/sharedStrings.xml><?xml version="1.0" encoding="utf-8"?>
<sst xmlns="http://schemas.openxmlformats.org/spreadsheetml/2006/main" count="1167" uniqueCount="527">
  <si>
    <t>Nr.p.k.</t>
  </si>
  <si>
    <t>Būves nosaukums:</t>
  </si>
  <si>
    <t>Objekta nosaukums:</t>
  </si>
  <si>
    <t>Objekta adrese:</t>
  </si>
  <si>
    <t>Pasūtījuma Nr.:</t>
  </si>
  <si>
    <t>Būves adrese:</t>
  </si>
  <si>
    <t>Pārbaudīja:</t>
  </si>
  <si>
    <t>(Darba veids vai konstruktīvā elementa nosaukums)</t>
  </si>
  <si>
    <t>Mērvienība</t>
  </si>
  <si>
    <t>Daudzums</t>
  </si>
  <si>
    <t>1</t>
  </si>
  <si>
    <t>LOKĀLĀ TĀME Nr.</t>
  </si>
  <si>
    <t>Pretendents:</t>
  </si>
  <si>
    <t>Tāmes izmaksas:</t>
  </si>
  <si>
    <t>gada</t>
  </si>
  <si>
    <t>Tāme sastādīta:</t>
  </si>
  <si>
    <t>(paraksts un tā atšifrējums, datums)</t>
  </si>
  <si>
    <t>Pasūtītājs:</t>
  </si>
  <si>
    <t>EUR</t>
  </si>
  <si>
    <t>LBN 501-17, 5 pielikums</t>
  </si>
  <si>
    <t>m2</t>
  </si>
  <si>
    <t>Palīgmateriāli</t>
  </si>
  <si>
    <t>m3</t>
  </si>
  <si>
    <t>1--1</t>
  </si>
  <si>
    <t>kg</t>
  </si>
  <si>
    <t>Būvgružu iekraušana, izvešana un utilizācija</t>
  </si>
  <si>
    <t>BŪVLAUKUMA SAGATAVOŠANA UN UZTURĒŠANA</t>
  </si>
  <si>
    <t>t</t>
  </si>
  <si>
    <t>Klēdes ar montāžu</t>
  </si>
  <si>
    <t>Grunts</t>
  </si>
  <si>
    <t>l</t>
  </si>
  <si>
    <t>Stiprinājumi</t>
  </si>
  <si>
    <t>1. ELEKTROMONTĀŽAS DARBI</t>
  </si>
  <si>
    <t>1. VĀJSTRĀVU TĪKLI</t>
  </si>
  <si>
    <t>1. UAS TĪKLI</t>
  </si>
  <si>
    <t>1.  DEMONTĀŽAS DARBI</t>
  </si>
  <si>
    <t>Durvju ailes no iekšpuses apmēšana, špaktelēšana,  slīpēšana, krāsošana 3 kārtas</t>
  </si>
  <si>
    <t>Starpsienu profils CW-100 vertikālais, solis 400 mm</t>
  </si>
  <si>
    <t>Starpsienu profils UW-100 horizontālais</t>
  </si>
  <si>
    <t>Amortizācijas lenta 70mm</t>
  </si>
  <si>
    <t>Dībeļi UW-100 profila stiprināšanai</t>
  </si>
  <si>
    <t>Blisters skrūve ar smalko vītni</t>
  </si>
  <si>
    <t>Durvju pastiprinātais profils</t>
  </si>
  <si>
    <t>Grīdas hidroizolēšana</t>
  </si>
  <si>
    <t>Grīdas flīzēšana</t>
  </si>
  <si>
    <t>Flīzes</t>
  </si>
  <si>
    <t>Šuvotajs</t>
  </si>
  <si>
    <t>Sienu krāsošana</t>
  </si>
  <si>
    <t>Griestu gruntēšana, špaktelēšana, slīpēšana</t>
  </si>
  <si>
    <t>Griestu krāsošana</t>
  </si>
  <si>
    <t>3--1</t>
  </si>
  <si>
    <t>5--1</t>
  </si>
  <si>
    <t>Špaktele UNIFLOTT šuvju aizdarei, vai ekvivalents</t>
  </si>
  <si>
    <t>Knauf Flaechendicht F Kaučuka hidroizolācija  vai ekvivalents</t>
  </si>
  <si>
    <t>Knauf Flächendichtband blīvlenta, vai ekvivalents</t>
  </si>
  <si>
    <t>Elastīga flīžu līme KNAUF FLEXKLEBER vai ekvivalents</t>
  </si>
  <si>
    <t>Gatava špaktele Knauf Scheetrock vai ekvivalents</t>
  </si>
  <si>
    <t>Balta krāsa BINDO 20 vai ekvivalents</t>
  </si>
  <si>
    <t>Tāme sastādīta 2018. gada tirgus cenās, pamatojoties uz BP DOP daļu</t>
  </si>
  <si>
    <t>gb</t>
  </si>
  <si>
    <t>m</t>
  </si>
  <si>
    <t>gb.</t>
  </si>
  <si>
    <t>Būvdarbu nosaukums</t>
  </si>
  <si>
    <t>kpl</t>
  </si>
  <si>
    <t>ŪDENS APGĀDE (Ū1; T3; T4)</t>
  </si>
  <si>
    <t>Cauruļvadu stiprinājumi</t>
  </si>
  <si>
    <t>Montāžas materiāli</t>
  </si>
  <si>
    <t>Sistēmas hidrauliskā pārbaude</t>
  </si>
  <si>
    <t>SADZĪVES KANALIZĀCIJA (K1)</t>
  </si>
  <si>
    <t>Montāžas materiāli (Skavas, stiprinājumi, ugunsdrošās manžetes, u.c)</t>
  </si>
  <si>
    <t>LIETUS KANALIZĀCIJA (K2)</t>
  </si>
  <si>
    <t>SANITĀRTEHNISKĀS IEKĀRTAS</t>
  </si>
  <si>
    <t>Tualetes pods komplektā ar skalojamo kasti, stiprinājumiem un vāku</t>
  </si>
  <si>
    <t>Tualetes pods komplektā ar skalojamo kasti, stiprinājumiem un vāku cilvēkiem ar īpašām (ierobežotām) vajadzībām</t>
  </si>
  <si>
    <t>Izlietne komplektā ar stiprinājumiem, jaucējkrānu un sifonu</t>
  </si>
  <si>
    <t>Iebūvējams zemapmetuma dušas komplekts ar rokas dušu un lielo dušas galvu (zemapmetuma maisītājs ar slēdzi, lielā dušas galva, dušas turētājs, izeja no sienas ūdens padevei, dušas šļūtene, dušas galvas turētājs)</t>
  </si>
  <si>
    <t>obj</t>
  </si>
  <si>
    <t>3</t>
  </si>
  <si>
    <t>4</t>
  </si>
  <si>
    <t>Ventilācijas sildīšanas kalorifera AHU1 apsaiste</t>
  </si>
  <si>
    <t xml:space="preserve"> Materiāli un piederumi</t>
  </si>
  <si>
    <t xml:space="preserve">Caurules stiprinājumi un palīgmateriāli </t>
  </si>
  <si>
    <t>Hermetizējošie materiāli</t>
  </si>
  <si>
    <t>Ugunsdrošie EI30 hermetizējošie materiāli</t>
  </si>
  <si>
    <t>Siltumapgādes sistēmas marķēšana, regulēšana un darbības pārbaude</t>
  </si>
  <si>
    <t>Sistēmas piebarošana ar etilēnglikolu</t>
  </si>
  <si>
    <t>Elektriskais sūknis Haushalt 370W 2100l/st</t>
  </si>
  <si>
    <t>Ūdens-glikola trauks V=20l</t>
  </si>
  <si>
    <t>40% etilēnglikola maisījums sistēmas uzpildīšanai</t>
  </si>
  <si>
    <t>Noslēgvārsts DN25</t>
  </si>
  <si>
    <t>Vienvirziena vārsts DN15</t>
  </si>
  <si>
    <t>Vienvirziena vārsts DN25</t>
  </si>
  <si>
    <t>Manometrs Po-16bar</t>
  </si>
  <si>
    <t>Termometrs To-100oC</t>
  </si>
  <si>
    <t>Netīrumu uztvērējs DN25</t>
  </si>
  <si>
    <t>Elastīgs savienojums DN20</t>
  </si>
  <si>
    <t>Noslēgvārsts DN15 SV-15</t>
  </si>
  <si>
    <t>Noslēgvārsts DN25 SV-25</t>
  </si>
  <si>
    <t>Cauruļvads DN15 (Ø21,3x2,8) Tērauda</t>
  </si>
  <si>
    <t>Cauruļvads DN25 (Ø33,5x3,2) Tērauda</t>
  </si>
  <si>
    <t>Automatiskais atgaisošanas ventils DN15</t>
  </si>
  <si>
    <t>Tukšošanas ventilis DN20</t>
  </si>
  <si>
    <t>Tērauda caurules grunts URF-0110</t>
  </si>
  <si>
    <t>Noslēgvārsts DN20</t>
  </si>
  <si>
    <t>Vienvirziena vārsts DN20</t>
  </si>
  <si>
    <t>Filtrs DN20</t>
  </si>
  <si>
    <t>Ūdens cauruļvads ar pretkondensāta izolāciju i=19mm DN20</t>
  </si>
  <si>
    <t>Ugunsdrošie EI30 hermetizējošie materiāli CFS-S ACR Hilti</t>
  </si>
  <si>
    <t>Tranzīta gaisa vadu pārlikšana</t>
  </si>
  <si>
    <t>Pieveinojums pie esoša gaisa vada</t>
  </si>
  <si>
    <t>Ventilācijas sistēmas</t>
  </si>
  <si>
    <t>AHU1 iekārta</t>
  </si>
  <si>
    <t>Gaisa vadu savienojuma un stiprinājuma elementi</t>
  </si>
  <si>
    <t>Fasondaļas un veidgabali apaļie</t>
  </si>
  <si>
    <t>Fasondaļas un veidgabali kantainie</t>
  </si>
  <si>
    <t>Stiprināšanas materiāli un kronšteini</t>
  </si>
  <si>
    <t>Ventilācijas sistēmas marķēšana, regulēšana un darbības pārbaude</t>
  </si>
  <si>
    <t>AHU2 iekārta</t>
  </si>
  <si>
    <t xml:space="preserve">Fasondaļas un veidgabali </t>
  </si>
  <si>
    <t>Pārplūdes reste</t>
  </si>
  <si>
    <t>N3</t>
  </si>
  <si>
    <t>Ass ventilators Ln=100m3/h, dP=60Pa, Nel=29W ~1f</t>
  </si>
  <si>
    <t>Gaisa vads 250</t>
  </si>
  <si>
    <t>Ugunsdrošais vārsts EI60 250</t>
  </si>
  <si>
    <t>Gaisa vads ārā izpildījumā, rūpnieciski izolēts 630</t>
  </si>
  <si>
    <t xml:space="preserve"> Gaisa vads ārā izpildījumā, rūpnieciski izolēts 600x600</t>
  </si>
  <si>
    <t>Fasondaļas un veidgabali kantaiņie 15HR31</t>
  </si>
  <si>
    <t>Gūmijas mitrumizturīgais parklājums 21GS01</t>
  </si>
  <si>
    <t>Gaisa vads ārā izpildījumā, rūpnieciski izolēts 1200x600</t>
  </si>
  <si>
    <t>Trokšņu slāpētājs 1200x600</t>
  </si>
  <si>
    <t>Gaisa vads 400</t>
  </si>
  <si>
    <t>Gaisa vads 500</t>
  </si>
  <si>
    <t>Gaisa vads 630</t>
  </si>
  <si>
    <t>Gaisa vads 600x300</t>
  </si>
  <si>
    <t>Gaisa vads 600x600</t>
  </si>
  <si>
    <t>Pieplūdes difuzors ar kārbu un aizsargresti 315</t>
  </si>
  <si>
    <t>Nosūces reste regulējamā 600x300</t>
  </si>
  <si>
    <t>Regulēšanas vārsts 400</t>
  </si>
  <si>
    <t>Tīrišanas lūka 200x150</t>
  </si>
  <si>
    <t>Rūpnieciski siltināts vārsts ar elektropiedziņu 250</t>
  </si>
  <si>
    <t>Gaisa vads rūpnieciski izolēts 250</t>
  </si>
  <si>
    <t>Gaisa vads rūpnieciski izolēts 200x200</t>
  </si>
  <si>
    <t>Gaisa vads rūpnieciski izolēts 200x400</t>
  </si>
  <si>
    <t>Ugunsdrošais vārsts EI60 200x200</t>
  </si>
  <si>
    <t>Gaisa ieņemšanas reste, nokrāsot fasādes tonī 200x400</t>
  </si>
  <si>
    <t>Gaisa vads 100</t>
  </si>
  <si>
    <t>Gaisa vads 125</t>
  </si>
  <si>
    <t>Gaisa vads 160</t>
  </si>
  <si>
    <t>Gaisa vads 200</t>
  </si>
  <si>
    <t>Pieplūdes difuzors regulējamais 125</t>
  </si>
  <si>
    <t>Nosūces difuzors regulējamais 100</t>
  </si>
  <si>
    <t>Nosūces difuzors regulējamais 125</t>
  </si>
  <si>
    <t>Trokšņu slāpētājs 250</t>
  </si>
  <si>
    <t>Tīrišanas lūka 200</t>
  </si>
  <si>
    <t>Tīrišanas lūka 250</t>
  </si>
  <si>
    <t>Elastīgas savienojums 150/125</t>
  </si>
  <si>
    <t>Ugunsdrošais vārsts EI60 125</t>
  </si>
  <si>
    <t>Tīrišanas lūka 125</t>
  </si>
  <si>
    <t>FX 3NET-LV adr.-analogā pults</t>
  </si>
  <si>
    <t>12V/18Ah akumulators</t>
  </si>
  <si>
    <t>Licences atslēga</t>
  </si>
  <si>
    <t xml:space="preserve">Āra sirēna </t>
  </si>
  <si>
    <t>ECI-30 īsslēguma izolators</t>
  </si>
  <si>
    <t>EBI-30 bāze īsslēguma izolatoram</t>
  </si>
  <si>
    <t>Kabelis JE H(St)H 180/E30 1*2*0.8+0.8</t>
  </si>
  <si>
    <t>Kabelis NXCH FE 180/E30 3x2,5mm</t>
  </si>
  <si>
    <t>Evoel aizsargcaurules 16/20/25 mm</t>
  </si>
  <si>
    <t>Kabeļu kanāli 40x28 mm</t>
  </si>
  <si>
    <t>Stirpinājumi</t>
  </si>
  <si>
    <t>Detektoru aizsargrestītes (sporta zāle)</t>
  </si>
  <si>
    <t>Nozarkārbas E30 (6-8 kontakti)</t>
  </si>
  <si>
    <t>RESET poga 809DB</t>
  </si>
  <si>
    <t>Griestu poga 807C</t>
  </si>
  <si>
    <t xml:space="preserve">Instalācijas kabelis J-YY 4x0,8 </t>
  </si>
  <si>
    <t>Elektrības kabelis NYM-J 3x1,5</t>
  </si>
  <si>
    <t>Aizsargcaurules D=25mm</t>
  </si>
  <si>
    <t>Instalācijas palīgmateriāli</t>
  </si>
  <si>
    <t>Sistēmas programmēšana</t>
  </si>
  <si>
    <t>pakalp.</t>
  </si>
  <si>
    <t>1. Elektriskās sadalnes</t>
  </si>
  <si>
    <t>Diferenciālais noplūdes relejs 230V,10A,30mA</t>
  </si>
  <si>
    <t>Gaismekļos iebūvētais barošanas bloks (deg bez sprieguma 1 stundu)</t>
  </si>
  <si>
    <t>3. Instalācijas materiāli</t>
  </si>
  <si>
    <t>Slēdžī un kontaktligzdas</t>
  </si>
  <si>
    <t>Kustības detektors</t>
  </si>
  <si>
    <t>Slēdzis ar rāmjiem, 1P, 10A,  z/a, IP20</t>
  </si>
  <si>
    <t>Slēdzis ar rāmjiem, 1P, 10A,  v/a, IP44</t>
  </si>
  <si>
    <t>Pārslēdzis, no 2 vietām,1P,10A,z/a, IP20</t>
  </si>
  <si>
    <t>Paketslēdzis, 230V,10A,z/a,IP20</t>
  </si>
  <si>
    <t>Paketslēdzis, 400V,10A,z/a,IP20</t>
  </si>
  <si>
    <t>Paketslēdzis, 400V,10A,v/a,IP65</t>
  </si>
  <si>
    <t>Kontakligzda ar rāmi 2x (16A, 230V, IP20, z/a)</t>
  </si>
  <si>
    <t xml:space="preserve">5-viet. kontakligzdu bloks ar rāmi16A, 230V, IP20,z/a </t>
  </si>
  <si>
    <t>Montāžas kārba, z/a, IP20</t>
  </si>
  <si>
    <t>Nepārtrauktais barošanas bloks</t>
  </si>
  <si>
    <t>Pārējie montāžas izstrādājumi</t>
  </si>
  <si>
    <t xml:space="preserve">Demontējama starpsiena H - 2,97 </t>
  </si>
  <si>
    <t>Demontējama starpsiena H - 2,1</t>
  </si>
  <si>
    <t>Demontējama stikla starpsiena H-2,97</t>
  </si>
  <si>
    <t>Sporta zāles grīdas demontāža līdz pārseguma paneliem</t>
  </si>
  <si>
    <t>Sporta zāles dekaratīvo griestu apdāres demontāža līdz paneliem</t>
  </si>
  <si>
    <t>Sporta zāles balkona apdāres demontāža līdz konstrukcījai</t>
  </si>
  <si>
    <t>Ģērbtuvju bloka griestu demontāža</t>
  </si>
  <si>
    <t>Ģērbtuvju bloka grīdu demontāža līdz paneliem</t>
  </si>
  <si>
    <t>Palīgtelpu grīdas demontāža</t>
  </si>
  <si>
    <t>Gaiteņu grīdas demontāža</t>
  </si>
  <si>
    <t>Gaiteņu griestu demontāža</t>
  </si>
  <si>
    <t>Lampu,kabeļu un aprīkojuma demontāža remontējamas telpās</t>
  </si>
  <si>
    <t>Kabeli un caurules</t>
  </si>
  <si>
    <t>Gofrēta caurule, 320N, D=40/31,5 mm</t>
  </si>
  <si>
    <t>Gofrēta caurule, 320N, D=20 mm</t>
  </si>
  <si>
    <t>Ugunsdrošais akrila hermētiķis CFS ACR(D=40mm)</t>
  </si>
  <si>
    <t>Vads ar vara dzīslām:1x25</t>
  </si>
  <si>
    <t>iepak.</t>
  </si>
  <si>
    <t>Kabelis ar vara dzīslām: 4x35/16 MCMK AN</t>
  </si>
  <si>
    <t>Kabelis ar vara dzīslām: 4x10/10 MCMK AN</t>
  </si>
  <si>
    <t>Vads ar vara dzīslām:3x1,5 MMJ</t>
  </si>
  <si>
    <t>Vads ar vara dzīslām:5x1,5 MMJ</t>
  </si>
  <si>
    <t>Vads ar vara dzīslām:3x2,5 MMJ</t>
  </si>
  <si>
    <t>Vads ar vara dzīslām:5x2,5 MMJ</t>
  </si>
  <si>
    <t>4. Zibensaizsardzība (papildus)</t>
  </si>
  <si>
    <t>RD 8-FT Apaļdzels 125v riņķis 8m StFT</t>
  </si>
  <si>
    <t>V50-3+NPE-280 CombiController 3-polu</t>
  </si>
  <si>
    <t>Ugunsdrošais kabeļu disks CFS-D25 HILTI</t>
  </si>
  <si>
    <t>Hidroizolācijas ierīkošana zem flīzēm</t>
  </si>
  <si>
    <t xml:space="preserve">  hidroizolācija</t>
  </si>
  <si>
    <t xml:space="preserve">Sienu flīzēšana </t>
  </si>
  <si>
    <t xml:space="preserve">  flīžu līme</t>
  </si>
  <si>
    <t xml:space="preserve">  šuvju mastika</t>
  </si>
  <si>
    <t>Esošo sienu attīrīšana</t>
  </si>
  <si>
    <t xml:space="preserve">  apmetuma sastāvs</t>
  </si>
  <si>
    <t>Sienu gruntēšana</t>
  </si>
  <si>
    <t xml:space="preserve">  grunts</t>
  </si>
  <si>
    <t xml:space="preserve">Esošo sienu špaktelēšana </t>
  </si>
  <si>
    <t xml:space="preserve">  špaktele</t>
  </si>
  <si>
    <t>Sienu krāsošana ar gruntskrāsu</t>
  </si>
  <si>
    <t xml:space="preserve">  gruntskrāsa</t>
  </si>
  <si>
    <t>Grīdas izlīdzināšana pirms segumu ierīkošanas</t>
  </si>
  <si>
    <t xml:space="preserve">  izlīdzinātājs</t>
  </si>
  <si>
    <t>Linoleja ieklāšana grīdām ar uzlocōtām malām</t>
  </si>
  <si>
    <t xml:space="preserve">  līme linolejam</t>
  </si>
  <si>
    <t xml:space="preserve">  linoleja šuvju aukla</t>
  </si>
  <si>
    <t xml:space="preserve">  Linolejs Forbo Surestep original umbra vai līdzvērtīgs</t>
  </si>
  <si>
    <t xml:space="preserve">  Linolejs Forbo Sarlon akustisko vinils semet taupe 15 db vai līdzvērtīgs</t>
  </si>
  <si>
    <t>Grīdlīstu uzstādīšana MDF</t>
  </si>
  <si>
    <t>Sporta zāle  grīdas ventelējama grīdlīste</t>
  </si>
  <si>
    <t>Sporta zāle  grīdas ierikošana</t>
  </si>
  <si>
    <t xml:space="preserve">Sienu apmetuma </t>
  </si>
  <si>
    <t xml:space="preserve">  tonēta krāsa Luja 40</t>
  </si>
  <si>
    <t>Kabeļu kanāli 40x28</t>
  </si>
  <si>
    <t>Mikrafona kabelis UTP 4x2x0,5</t>
  </si>
  <si>
    <t>Akumulators 12V 70Ah</t>
  </si>
  <si>
    <t>Līnijas gala elements PLN-1EOL</t>
  </si>
  <si>
    <t xml:space="preserve">Datu arhīva cietais disks 6TB </t>
  </si>
  <si>
    <t>IP video novērošanas ieraksta klienta monitors 32" LED PRO</t>
  </si>
  <si>
    <t>Rezerves barošanas avots UPS 1000VA</t>
  </si>
  <si>
    <t>HDMI kabelis 3m HD ready</t>
  </si>
  <si>
    <t>USB kabelis 3m ar pastiprinātāju</t>
  </si>
  <si>
    <t>Kabelis UTP CAT 5e  4x2x0.6</t>
  </si>
  <si>
    <t>Aizsargcaurule  20mm, 25mm</t>
  </si>
  <si>
    <t>Stiprinājumi ( kabeļiem, aizsargcaurulēm)</t>
  </si>
  <si>
    <t xml:space="preserve">1. GRĪDAS FLĪZĒŠANA. </t>
  </si>
  <si>
    <t>2. SIENU KRĀSOŠANA</t>
  </si>
  <si>
    <t>Pretkondensāta izolācija 6mm; K-flex Ø16×2</t>
  </si>
  <si>
    <t>Uzmavu lodveida ventilis Ø16×2(DN15)</t>
  </si>
  <si>
    <t>Uzmavu lodveida ventilis Ø20×2,25(DN15)</t>
  </si>
  <si>
    <t>Uzmavu lodveida ventilis Ø25×2,5(DN20)</t>
  </si>
  <si>
    <t>Uzmavu lodveida ventilis DN 15</t>
  </si>
  <si>
    <t>Automātiskais atgaisotājs 3/8</t>
  </si>
  <si>
    <t>Pretkondensāta izolācija 6mm; K-flex Ø20×2,25</t>
  </si>
  <si>
    <t>Pretkondensāta izolācija 6mm; K-flex Ø25×2,5</t>
  </si>
  <si>
    <t>Kanalizācijas caurule SML; Pam -GLOBAL 'DN100</t>
  </si>
  <si>
    <t>Kanalizācijas caurule SML; Pam -GLOBAL 'DN50</t>
  </si>
  <si>
    <t>Kanalizācijas caurule PP 'DN100</t>
  </si>
  <si>
    <t>Kanalizācijas caurule PP 'DN50</t>
  </si>
  <si>
    <t xml:space="preserve">Kanalizācijas caurule PP 'DN25 </t>
  </si>
  <si>
    <t>SML kanalizācijas caurules T-gabals 'DN100x100x100</t>
  </si>
  <si>
    <t>SML kanalizācijas caurules T-gabals 'DN100x100x50</t>
  </si>
  <si>
    <t>SML kanalizācijas caurules krustgabalsgabals 70° 'DN100</t>
  </si>
  <si>
    <t>SML kanalizācijas caurules revīzija 'DN100</t>
  </si>
  <si>
    <t>SML kanalizācijas caurules noslēgtapa, tīrīšanas lūka 'DN100</t>
  </si>
  <si>
    <t>SML kanalizācijas caurules līkums 45° 'DN100</t>
  </si>
  <si>
    <t>Pāreja no čuguna caurules uz plastmasas cauruli 'DN100</t>
  </si>
  <si>
    <t>Pāreja no čuguna caurules uz plastmasas cauruli 'DN50</t>
  </si>
  <si>
    <t>Pāreja no čuguna caurules uz plastmasas cauruli 'DN100-DN50</t>
  </si>
  <si>
    <t>Pāreja no čuguna caurules uz plastmasas cauruli 'DN50-DN25</t>
  </si>
  <si>
    <t>PP kanalizācijas caurules T-gabals 'DN50x50x50</t>
  </si>
  <si>
    <t>PP kanalizācijas caurules līkums 45° 'DN50</t>
  </si>
  <si>
    <t>PP kanalizācijas caurules līkums 45° 'DN100</t>
  </si>
  <si>
    <t>Līnujveida dušas kanāls; ACO 'L=785mm; DN50</t>
  </si>
  <si>
    <t>Pretkondensāta izolācijas kanalizācijas caurules horizontālam posmam 'DN100</t>
  </si>
  <si>
    <t>Schell stūra ventilis 1/2"x3/8"</t>
  </si>
  <si>
    <t>Schell stūra ventilis  1/2"x3/8"</t>
  </si>
  <si>
    <t>ST-1</t>
  </si>
  <si>
    <t>1. AVK metāla rāmju izlietojums jumtā</t>
  </si>
  <si>
    <t xml:space="preserve">Stikla  durvis D-7, 2000*2100 mm, ar piegādi un montāžu, aplīmēta ar gaiši pelēku caurspidīgu plēve  </t>
  </si>
  <si>
    <t>3. GRIESTU KRĀSOŠANA</t>
  </si>
  <si>
    <t>piekārto griestu metāla karkass, stiprinājumi, palīgmateriāli</t>
  </si>
  <si>
    <t>mineralvāte 20 mm</t>
  </si>
  <si>
    <t>Piekārto griestu ierīkošana Sporta zāle</t>
  </si>
  <si>
    <t>mineralvāte 50 mm</t>
  </si>
  <si>
    <t>Piekārto griestu ierīkošana koridora</t>
  </si>
  <si>
    <t xml:space="preserve">Piekārto griestu ierīkošana </t>
  </si>
  <si>
    <t xml:space="preserve">mitrumizturīgas menerālvates griestu plāksnes OWA coustic Rockfon Artic </t>
  </si>
  <si>
    <t xml:space="preserve">Griestu ierīkošana </t>
  </si>
  <si>
    <t>palīgmateriāli</t>
  </si>
  <si>
    <t>4. STARPSIENAS IZVEIDE</t>
  </si>
  <si>
    <t>Iekšsienas S-2 izbūve (karkass 75)</t>
  </si>
  <si>
    <t>Starpsienu profils CW-75 vertikālais, solis 400 mm</t>
  </si>
  <si>
    <t>Dībeļi UW-75 profila stiprināšanai</t>
  </si>
  <si>
    <t>Amortizācijas lenta 50mm</t>
  </si>
  <si>
    <t>Starpsienu profils UW-75 horizontālais</t>
  </si>
  <si>
    <t>Skaņas izolācija paroc extra, 80 mm</t>
  </si>
  <si>
    <t>Skaņas izolācija paroc exta, 60 mm</t>
  </si>
  <si>
    <t>Skaņas izolācija paroc extra, 60 mm</t>
  </si>
  <si>
    <t>1. DURVIS</t>
  </si>
  <si>
    <t>1.Sporta zāles aprikojums</t>
  </si>
  <si>
    <t>Basketbola grozs -1</t>
  </si>
  <si>
    <t>Basketbola grozs -2</t>
  </si>
  <si>
    <t>Zviedru siena</t>
  </si>
  <si>
    <t>Volejbola tīkls</t>
  </si>
  <si>
    <t>Tablo</t>
  </si>
  <si>
    <t>AUTOMĀTISKĀ BALSS UGUNSGĒKA IZZIŅOŠANAS SISTĒMA</t>
  </si>
  <si>
    <t>1. VIDEO NOVĒROŠANAS SISTĒMA</t>
  </si>
  <si>
    <t>3-polu pārsprieguma novadītājs V50-3+NPE-280 54 moduļu vietas, IP65, 430x600x155</t>
  </si>
  <si>
    <t>Esošo LED gaismekļu demontāža un atpakaļ montāža pēc sporta zāles griestu atjaunošanas darbiem</t>
  </si>
  <si>
    <t>Būvdarbu apjomu saraksts</t>
  </si>
  <si>
    <t>Daugavpils 15.vidusskola</t>
  </si>
  <si>
    <t>Valkas iela 4, Daugavpils</t>
  </si>
  <si>
    <t>Apjomi sastādīti, pamatojoties uz ____ daļas rasējumiem</t>
  </si>
  <si>
    <t>Sporta nodarbību bloka atjaunošana Daugavpils 15.vidusskolas ēkā</t>
  </si>
  <si>
    <t>Sastādīja:</t>
  </si>
  <si>
    <t>Sertifikāta Nr.</t>
  </si>
  <si>
    <t>Akmens masas flīzes RAKO Taurus Grafit 65SB Antracit peleks, vai ekvivalents</t>
  </si>
  <si>
    <t>Sporta grīda * Grabo Sports Flooring * Strong air elite ASH  Natur, vai ekvivalents</t>
  </si>
  <si>
    <t xml:space="preserve">  keramiskās sienas flīzes- Rako Color One , vai ekvivalents</t>
  </si>
  <si>
    <t xml:space="preserve">  moduļtipa piekārto griestu plāknes  Knauf Contrapanel R6 mm, vai ekvivalents</t>
  </si>
  <si>
    <t>Vienviru PVC,Balta durvis D-1, 1000*2100 mm, ar piegādi un montāžu, ar pašaizveršanas mehānismu, ABLOY furnitūru, vai ekvivalents</t>
  </si>
  <si>
    <t>Vienviru PVC,Balta durvis D-2, 1100*2100 mm, ar piegādi un montāžu, ar pašaizveršanas mehānismu, ABLOY furnitūru un ventīlācijas reste 300x150, vai ekvivalents</t>
  </si>
  <si>
    <t>Vienviru PVC,Balta durvis D-3, 900*2100 mm, ar piegādi un montāžu, ar pašaizveršanas mehānismu, ABLOY furnitūru un ventīlācijas reste 300x150, vai ekvivalents</t>
  </si>
  <si>
    <t>Durvis  uz WC kabīne  ,melamīna pelekas  durvis D-4, 800*2000 mm, ar piegādi un montāžu, ar pašaizveršanas mehānismu, ABLOY furnitūru un ventīlācijas reste 300x150, vai ekvivalents</t>
  </si>
  <si>
    <t>Vienviru PVC,Balta durvis D-5, 900*2100 mm, ar piegādi un montāžu, ar pašaizveršanas mehānismu, ABLOY furnitūru un ventīlācijas reste 200x400, vai ekvivalents</t>
  </si>
  <si>
    <t>Vienviru PVC,Balta durvis D-6, 1200*2100 mm, ar piegādi un montāžu, ar pašaizveršanas mehānismu, ABLOY furnitūru un ventīlācijas reste 300x150, vai ekvivalents</t>
  </si>
  <si>
    <t>Cirkulācijas sūknis Q=0,90 m3/h, H=1,2m  ALPHA2 25-40 130 Grundfos. Komplektā ar vadības bloku, vai ekvivalents</t>
  </si>
  <si>
    <t>3-ceļu sajaukšanas vārsts Kvs=4 ar izpildmehānismu AMV435 ~230V DN15 VRG3 15 Danfoss, vai ekvivalents</t>
  </si>
  <si>
    <t>Balansēšanas vārsts DN15 STAD-15/14 TA Heimeier, vai ekvivalents</t>
  </si>
  <si>
    <t>Balansēšanas vārsts DN20 STAD-20 TA Heimeier, vai ekvivalents</t>
  </si>
  <si>
    <t>Fasondaļas un veidgabali Tērauda (diametra pārejas, līkumi, trējgabali u.c)</t>
  </si>
  <si>
    <t>Siltumizolācijas akmens vates čaula 
Paroc Hvac Section AluCoat T ar biezumu i=20mm DN25 (Ø33,5x3,2) PHSALCT 35-20 Paroc, vai ekvivalents</t>
  </si>
  <si>
    <t>Siltumizolācijas akmens vates čaula 
Paroc Hvac Section AluCoat T ar biezumu i=50mm ar aizsargčaulu DN15 (Ø21,3x2,8) PHSALCT 22-50 Paroc, vai ekvivalents</t>
  </si>
  <si>
    <t>Siltumizolācijas akmens vates čaula  
Paroc Hvac Section AluCoat T ar biezumu i=50mm ar aizsargčaulu DN25 (Ø33,5x3,2) PHSALCT 35-50 Paroc, vai ekvivalents</t>
  </si>
  <si>
    <t>WAVIN Tigris Alupex cauruļu veidgabali (diametra pārejas, līkumi, trējgabali u.c)</t>
  </si>
  <si>
    <t>WAVIN Tigris Alupex caurule Ø16×2, vai ekvivalents</t>
  </si>
  <si>
    <t>WAVIN Tigris Alupex caurule Ø20×2,25, vai ekvivalents</t>
  </si>
  <si>
    <t>WAVIN Tigris Alupex caurule Ø25×2,5, vai ekvivalents</t>
  </si>
  <si>
    <t>Siltumizolācija grūti degoša; Armacell TUBOLIT TL-Ø18/9-DG-A, vai ekvivalents</t>
  </si>
  <si>
    <t xml:space="preserve"> Siltumizolācija grūti degoša; Armacell TUBOLIT TL-Ø22/13-DG-A, vai ekvivalents</t>
  </si>
  <si>
    <t>Siltumizolācija grūti degoša; Armacell TUBOLIT TL-Ø28/13-DG-A, vai ekvivalents</t>
  </si>
  <si>
    <t>Kanalizācijas caurule ar zemu trokšņu līmeni; ASTO WAVIN 'DN100, vai ekvivalents</t>
  </si>
  <si>
    <t>Dahua NVR 32kanālu ar 16 PoE digitālā ieraksta iekārta ar 6TB HDD, vai ekvivalents</t>
  </si>
  <si>
    <t>Ugunsdrošais matriāls starpsienu caurumu aizpildīšanai  HILTI (ugunsdrošā lente u.c palīgmateriāli), vai ekvivalents</t>
  </si>
  <si>
    <t>Pastiprinātājs PLENA POWER AMPLIFIER LBB1935/20, vai ekvivalents</t>
  </si>
  <si>
    <t>Izsaukuma stacija (Mikrofons) CALL STATION   LBB1990/00, vai ekvivalents</t>
  </si>
  <si>
    <t>Sistēmas kontrolieris CONTROLLER, vai ekvivalents</t>
  </si>
  <si>
    <t>Rezerves barošanas uzlādes bloks PLENA 24V CHARGER DC SUPPLY PLN-24CH10, vai ekvivalents</t>
  </si>
  <si>
    <t>Cilpu plate FX-ALC APOLLO 2-cilpu plate, vai ekvivalents</t>
  </si>
  <si>
    <t>Ugunsdrošais materiāls starpsienu caurumu aizpildīšanai (ugunsdrošā lente, putas u.c palīgmateriāli)</t>
  </si>
  <si>
    <t>Tērauda EN10219 kvadrātcaurule ST2; 80x80x5</t>
  </si>
  <si>
    <t>Tērauda EN10219 kvadrātcaurule S1; 180x100x5</t>
  </si>
  <si>
    <t>Tērauda EN10219 kvadrātcaurule S2; 100x100x5</t>
  </si>
  <si>
    <t>Tērauda EN10219 kvadrātcaurule S3; 80x80x5</t>
  </si>
  <si>
    <t>Enkurskrūves HIT-HY200+HAS M10-130, vai ekvivalents</t>
  </si>
  <si>
    <t>Tērauda plāksne EN10025 t-6</t>
  </si>
  <si>
    <t>Gaisa pieplūdes-nosūces agregāts ārā izpildījumā; Lp=8000m3/st, Ln=8000m3/st, ∆P=230/240 Pa (spiediens: pieplūdes/ nosūces + svaigais/ izmēšanas gaiss); rotora reģenerators eff. 82,7%; 40% etilēnglikola kalorifers Qsild=20kW 80/60oC (ar ThermoGuard funkciju); gaisa filtrs F7(piepl.), F5(nosūc.); gaisa regulēšanas vārsti 2 gb.; svaiga 1616/1666x2966 x1936(h)gaisa ieņemšanas reste, nosūces gaisa izmēšanas reste; pieplūdes ventilātors ar elektrodzinēju Nel=3,45kW,~3f; ar nosūces el. dzinēju Nel=3,45kW, ~3f (ventilatoru regulatori - frekvenču pārvejdotāji) SFP=1,57kW/m3/s; vadības bloks un automātika Siemens Climatix Envistar Flex 300, vai ekvivalents</t>
  </si>
  <si>
    <t>Spēka elektrosadales skapis ae ievada slodzes slēdzi C3x100 A un automātslēdžiem grupās ( 2 gb.) C3x32A 1 gb,B1x10A 1gb</t>
  </si>
  <si>
    <t>Spēka elektrosadales skapis IP20, v/apm.,ar ievada automātslēdzi C 3x32 A un automātslēdžiem grupās (10 gb.):C3x16A   - 1 gb.C1x16A   - 3 gb.B1x10A   - 4 gb.</t>
  </si>
  <si>
    <t>kpl.</t>
  </si>
  <si>
    <r>
      <t xml:space="preserve">1801 Potenciālu izlidzīnoša kopne 217mm </t>
    </r>
    <r>
      <rPr>
        <b/>
        <sz val="10"/>
        <rFont val="Times New Roman"/>
        <family val="1"/>
      </rPr>
      <t>CuZn pelēka</t>
    </r>
  </si>
  <si>
    <t>Akumulatoru kaste FX BAT, vai ekvivalents</t>
  </si>
  <si>
    <t>EDI-20 Optiskais dūmu detektors, vai ekvivalents</t>
  </si>
  <si>
    <t>EBI-10 Standarta detektoru bāze, vai ekvivalents</t>
  </si>
  <si>
    <t>EBI-11 20D bāze ar izolatoru, vai ekvivalents</t>
  </si>
  <si>
    <t>EPP-21 adr.rokas poga sark., ar izolatoru (vāciņu), vai ekvivalents</t>
  </si>
  <si>
    <t>EDI-50 Siltuma detektors, vai ekvivalents</t>
  </si>
  <si>
    <t>EMI-301 Izeju modulis ar izolatoru, vai ekvivalents</t>
  </si>
  <si>
    <t>EMI-311/240 Izeju modulis ar izolatoru, vai ekvivalents</t>
  </si>
  <si>
    <t>Montāžas skapis Rack 19"  42 600x800x2000, vai ekvivalents</t>
  </si>
  <si>
    <t>Multimēdiju iekārta  CD/FM, MP3, BGM/Paging System, vai ekvivalents</t>
  </si>
  <si>
    <t>IP video kamera  HD-kupola videokamera ar IS apgaismojumu, 4Mpix 1600x1200 (12,5 k/sek.), 1/3" CMOS, 0,5Lux krāsu, 0,05Lux m/b, 0Lux IS; objektīvs 2.7-9mm, mehāniskais IS filtrs, IS-apgaismojums līdz 50m, 25 k/sek. pie izšķirtsējas 1280х720;  kompresija H.264 / MJPEG, ONVIF, funkcija - dubultā plūsma, kustību detektors, DNR, Micro SD, audio ieeja/izeja, trauksmes ieeja/izeja, BNC; darba temperatūra  -10º + 40ºС; barošana - DC12V/PoE, max. 6 W, barošanas bloks komplektā, montāžas pamatne, vai ekvivalents</t>
  </si>
  <si>
    <t>Barošanas bloks NC925B1 ar akumulatoru (12V/4Ah), rezerves barošanai, vai ekvivalents</t>
  </si>
  <si>
    <t>Ārkārtas palīdzības trauksmes 10 Zonu kontrol. ar baroš. NC910S/F, vai ekvivalents</t>
  </si>
  <si>
    <t>Ārkārtas palīdzības trauksmes sistēmas skaņas/gaismas indikators NC806, vai ekvivalents</t>
  </si>
  <si>
    <t>101 VL1500 ZibenisFang 3B-100Al Trijkāju statīvs izolētam uztveršanas stieņim 1,25x1,35mAlu, vai ekvivalents</t>
  </si>
  <si>
    <t>356 50Antikorozijas lenta plastik 50mm PETRO brūns, vai ekvivalents</t>
  </si>
  <si>
    <t>101 3B-5000 Zibensuztveršanas stienis trīsstūra statīvam 5000mmAlu, vai ekvivalents</t>
  </si>
  <si>
    <t>249 8-10 ST Quick Savienojums vario 8-10mm St FT, vai ekvivalents</t>
  </si>
  <si>
    <t xml:space="preserve">Rādītājs ''IZEJA'' LED 1W avārijas ar barošanas bloku uz 1 stundu   5002109 Avārijas gaismeklis griestu, sienas ARROW N IP40 v/a ARN/1W/C/3/SA/X/WH/CD, vai ekvivalents </t>
  </si>
  <si>
    <t>Virsbūvēta armatura ar LED-19W, Lodos S LED1x1800 D312 T840,  IP40 framed opal diffuser, white steel body; 300x300x125, Lodos S LED1x1800 D361 T840, 1020228, vai ekvivalents</t>
  </si>
  <si>
    <t>Virsbūvēta armatura ar LED-29W, Levanto S LED3x1100 D312 T840,  IP40 framed opal diffuser, white steel body; 605x 605x 57, Levanto S LED3x1100 D313 T840, 1019749, vai ekvivalents</t>
  </si>
  <si>
    <t>Iebūvēta armatura ar LED-10W, Crux  LED1x1100 E307 T840, IP44, opal  diffuser, white steel body,200x200x90 Crux LED1x1100 E307 T840, 1019661, vai ekvivalents</t>
  </si>
  <si>
    <t>Iebūvēta armatura ar LED-21W, Corona D LED2x1300 E266 T840, IP40, opal  diffuser, white steel body; 595x595x57 Corona D LED2x1300 E266 T840, 1019991, vai ekvivalents</t>
  </si>
  <si>
    <t>Tērauda EN10219 kvadrātcaurule ST1; 100x100x5</t>
  </si>
  <si>
    <t>Apkalpošanas platforma Ruukki 33x37,5/30x3, vai ekvivalents</t>
  </si>
  <si>
    <r>
      <t>Gaisa pieplūdes-nosūces agregāts kompakts, piekārināms pie pārseguma ar stiprinājuma kronšteiniem; Lp=550m3/st, Ln=550m3/st, ∆P=160/160 Pa (spiediens: pieplūdes/ nosūces + svaigais/ izmēšanas gaiss); šķērplūsmas rekuperators eff. 84%; elektriskais kalorifers Qsild=0.5kW ~1f; elektriskais priekšsildītājs Qsild=1.5kW ~1f;  gaisa filtrs F7(piepl.), F5(nosūc.); pieplūdes ventilātors ar elektrodzinēju Nel=0,17kW,~1f; ar nosūces el. dzinēju Nel=0,17kW, ~1f (ventilatoru regulatori - frekvenču pārvejdotāji) SFP=1,67kW/m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/s; vadības bloks un automātika C6 875x1365x345(h), vai ekvivalents</t>
    </r>
  </si>
  <si>
    <t>Esošas siltunnezgls NR.1</t>
  </si>
  <si>
    <t>Demontāžas darbi</t>
  </si>
  <si>
    <t>Esošo cauruļvadu ar DN līdz 65mm demontāžā</t>
  </si>
  <si>
    <t>2</t>
  </si>
  <si>
    <t>Esošo cauruļvadu ar DN līdz 50mm demontāžā</t>
  </si>
  <si>
    <t>Esošā siltā ūdens siltummaiņa 219 kW demontāža</t>
  </si>
  <si>
    <t>Esošā siltā ūdens cirkulācijas sūkņa TOP2 30/7 demontāža</t>
  </si>
  <si>
    <t>5</t>
  </si>
  <si>
    <t>Esošā lodveida ventiļa demontāža  DN 100</t>
  </si>
  <si>
    <t>6</t>
  </si>
  <si>
    <t xml:space="preserve">Esošo signālkabeļu un elektroinstalācijas tīklu demontāža </t>
  </si>
  <si>
    <t>7</t>
  </si>
  <si>
    <t>Esošā siltā ūdens siltumapgādes sistēmascauruļvada atvienotā gala noslēgšana ar atloka piemetināšanu un aklā atloka ar blivgumiju uzstādīšana</t>
  </si>
  <si>
    <t>Montāžas darbi siltummezglam</t>
  </si>
  <si>
    <t>Siltumapgādes sistēmas cirkulācijas sūkņu elektroinstalācijas montāža</t>
  </si>
  <si>
    <t>Siltumapgādes sistēmas cirkulācijas sūkņu ieregulēšana un palaišana darbībā</t>
  </si>
  <si>
    <t>Uzpildes vārsts DN15,Alimat ALD</t>
  </si>
  <si>
    <t>Metināms lodveida ventilis DN50</t>
  </si>
  <si>
    <t>Metināms lodveida ventilis DN25</t>
  </si>
  <si>
    <t>Metināms lodveida ventilis DN20</t>
  </si>
  <si>
    <t>Lodveida ventilis DN 50</t>
  </si>
  <si>
    <t>Lodveida ventilis DN 32</t>
  </si>
  <si>
    <t>Lodveida ventilis DN20</t>
  </si>
  <si>
    <t>Vienvirziena vārstsDN25</t>
  </si>
  <si>
    <t>Vienvirziena vārsts ar atlokiem DN32</t>
  </si>
  <si>
    <t>Vienvirziena vārsts ar atlokiem DN50</t>
  </si>
  <si>
    <t>Filtrs ar atlokiem, P=16 bar DN50</t>
  </si>
  <si>
    <t>Filtrs ar atlokiem, P=16 bar DN 32</t>
  </si>
  <si>
    <t>Filtrs; P=10 bar DN25</t>
  </si>
  <si>
    <t>Filtrs; P=10 bar DN20</t>
  </si>
  <si>
    <t>Drošības vārsts d=15; P=6,0 bar</t>
  </si>
  <si>
    <t>Drošības vārsts d=20; P=10,0 bar</t>
  </si>
  <si>
    <t>Atgaisošanas ventilis DN15</t>
  </si>
  <si>
    <t>Atgaisošanas ventilis DN25</t>
  </si>
  <si>
    <t>Tukšošanas ventilis DN25</t>
  </si>
  <si>
    <t>Manometrs 0~10 bar</t>
  </si>
  <si>
    <t>Manometrs 0~16 bar</t>
  </si>
  <si>
    <t>Manometra noslēgvārsts P=16 bar</t>
  </si>
  <si>
    <t>Etilēnglikola patēriņa tvertne V=20l</t>
  </si>
  <si>
    <t>Tērauda metināma diametra maiņas veidgabala montāža DN100/DN40</t>
  </si>
  <si>
    <t>Tērauda metināma diametra maiņas veidgabala montāža DN40/DN65</t>
  </si>
  <si>
    <t>Tērauda melnās elektrometinātas caurules DN50 d=60,3x2,9</t>
  </si>
  <si>
    <t>Tērauda melnās elektrometinātas caurules DN25 d=33,7x2,3</t>
  </si>
  <si>
    <t>Tērauda melnās elektrometinātas caurules DN20,d=26,9x2,0</t>
  </si>
  <si>
    <t>Aukstā ūdensvada caurules  DN50</t>
  </si>
  <si>
    <t>Siltā ūdensvada caurules DN 50</t>
  </si>
  <si>
    <t>Siltā ūdensvada caurules DN32</t>
  </si>
  <si>
    <t>Tērauda T-atzars DN50/DN20</t>
  </si>
  <si>
    <t>Melno tērauda cauruļu metināmi veidgabali</t>
  </si>
  <si>
    <t>Melno tērauda cauruļu saskrūves veidgabali</t>
  </si>
  <si>
    <t>Stiprinājuma kronšteini cauruļvadiem</t>
  </si>
  <si>
    <t>Metināšanas palīgmateriāli un gāze</t>
  </si>
  <si>
    <t>Vītņu savienojumu montāžas palīgmateriāli</t>
  </si>
  <si>
    <t>Tērauda atloki DN32</t>
  </si>
  <si>
    <t>Tērauda atloki DN40</t>
  </si>
  <si>
    <t>Tērauda atloki DN50</t>
  </si>
  <si>
    <t>Tērauda atloki DN65</t>
  </si>
  <si>
    <t>Tērauda aklais atloks ar blīvgumiju un skrūvēm DN65</t>
  </si>
  <si>
    <t>Tērauda cauruļvadu pārklājums ar pretkorozijas krāsojumu 2 reizes.</t>
  </si>
  <si>
    <t>Automātiskās vadības bloks ar āra gaisa sensoru un 8 signāla pievienojumiem ECL Comfort 21024v Danfos, vai ekvivalents</t>
  </si>
  <si>
    <t>Ūdens termosensors ESM-11 Danfos, vai ekvivalents</t>
  </si>
  <si>
    <t>Automātiskās vadības bloku ECL Comfort un signālkabeļu elektroinstalācija, vai ekvivalents</t>
  </si>
  <si>
    <t>Lodēts plākšņu siltummainis siltā ūdens apgādes sistēmas ūdens sagatavošanai Q= 219,0 Kw,XB 61M-SB-1-36,Danfos, vai ekvivalents</t>
  </si>
  <si>
    <t>Lodēts plākšņu siltummainis kaloriferu siltumapgādes sistēmai; Q=20,0 kW,XB 05M-1-30,Danfos, vai ekvivalents</t>
  </si>
  <si>
    <t>Plākšņu siltummaiņa XB 61M-SB siltināts apvalks,Danfos, vai ekvivalents</t>
  </si>
  <si>
    <t>Plākšņu siltummaiņa XB 05M siltināts apvalks,Danfos, vai ekvivalents</t>
  </si>
  <si>
    <t>Plākšņu siltummaiņa XB 61B-SB montāžas rāmis montāžai uz grīdas,Danfos, vai ekvivalents</t>
  </si>
  <si>
    <t>Plākšņu siltummaiņa XB 05M montāžas rāmis montāžai uz grīdas,Danfos, vai ekvivalents</t>
  </si>
  <si>
    <t>Divgaitu regulējošais vārsts DN=25, Kvs=10,0 ar elektromotora pievadmehānismu NV24-MFT (siltā ūdens siltumapgādes sistēmai),H425+NV24-MFT,Belimo, vai ekvivalents</t>
  </si>
  <si>
    <t>Divgaitu regulējošais vārsts DN=15, Kvs=1,0 ar elektromotora pievadmehānismu NV24-MFT (kaloriferu siltumapgādes sistēmai),H412+NV24-MFT,Belimo, vai ekvivalents</t>
  </si>
  <si>
    <t>Izplešanās trauks ar membrānu V=18 l, P=6bar,REFLEX-NG V=18L, vai ekvivalents</t>
  </si>
  <si>
    <t>Siltuma izolācija "PAROC" ar alumīnija folija pārklājumu d=28; b=20mm, vai ekvivalents</t>
  </si>
  <si>
    <t>Siltuma izolācija "PAROC" ar alumīnija folija pārklājumu d=35; b=20mm, vai ekvivalents</t>
  </si>
  <si>
    <t>Siltuma izolācija "PAROC" ar alumīnija folija pārklājumu d=42; b=20mm, vai ekvivalents</t>
  </si>
  <si>
    <t>Siltuma izolācija "PAROC" ar alumīnija folija pārklājumu d=60; b=30mm, vai ekvivalents</t>
  </si>
  <si>
    <r>
      <t>Spiediena regulators ar atlokiem, PN=25 bar, ΔP=40-210 kPa, DN40, Kvs=21,0 m</t>
    </r>
    <r>
      <rPr>
        <vertAlign val="superscript"/>
        <sz val="10"/>
        <color indexed="10"/>
        <rFont val="Times New Roman"/>
        <family val="1"/>
      </rPr>
      <t>3</t>
    </r>
    <r>
      <rPr>
        <sz val="10"/>
        <color indexed="10"/>
        <rFont val="Times New Roman"/>
        <family val="1"/>
      </rPr>
      <t>/h; komplektā ar signālvadiem TA-DA616,52-86-540,DN40, vai ekvivalents</t>
    </r>
  </si>
  <si>
    <r>
      <t>Siltā ūdens sistēmas cirkulācijas sūknis; G=1,05 m</t>
    </r>
    <r>
      <rPr>
        <vertAlign val="superscript"/>
        <sz val="10"/>
        <color indexed="10"/>
        <rFont val="Times New Roman"/>
        <family val="1"/>
      </rPr>
      <t>3</t>
    </r>
    <r>
      <rPr>
        <sz val="10"/>
        <color indexed="10"/>
        <rFont val="Times New Roman"/>
        <family val="1"/>
      </rPr>
      <t>/h; P=3,5 m.ūd.st., N=0,08 kW (230V),WILo Star Z 25/6-3, vai ekvivalents</t>
    </r>
  </si>
  <si>
    <r>
      <t>Kaloriferu siltumapgādes sistēmas tīkla cirkulācijas sūknis; G=0,97 m</t>
    </r>
    <r>
      <rPr>
        <vertAlign val="superscript"/>
        <sz val="10"/>
        <color indexed="10"/>
        <rFont val="Times New Roman"/>
        <family val="1"/>
      </rPr>
      <t>3</t>
    </r>
    <r>
      <rPr>
        <sz val="10"/>
        <color indexed="10"/>
        <rFont val="Times New Roman"/>
        <family val="1"/>
      </rPr>
      <t>/h; P=3,5 m.ūd.st., N=0,0217 kW (230V),ALPHA2 25-50 130,Danfos, vai ekvivalents</t>
    </r>
  </si>
  <si>
    <r>
      <t>Kaloriferu siltumapgādes sistēmas papildināšanas sūknis; G=0,2 m</t>
    </r>
    <r>
      <rPr>
        <vertAlign val="superscript"/>
        <sz val="10"/>
        <color indexed="10"/>
        <rFont val="Times New Roman"/>
        <family val="1"/>
      </rPr>
      <t>3</t>
    </r>
    <r>
      <rPr>
        <sz val="10"/>
        <color indexed="10"/>
        <rFont val="Times New Roman"/>
        <family val="1"/>
      </rPr>
      <t>/h; P=5,04 m.ūd.st., N=0,02 kW (230V),ALPHA2 25-50 130,Danfos, vai ekvivalents</t>
    </r>
  </si>
  <si>
    <r>
      <t>Termometrs 0 ~ 120 C</t>
    </r>
    <r>
      <rPr>
        <vertAlign val="superscript"/>
        <sz val="10"/>
        <color indexed="10"/>
        <rFont val="Times New Roman"/>
        <family val="1"/>
      </rPr>
      <t>0</t>
    </r>
    <r>
      <rPr>
        <sz val="10"/>
        <color indexed="10"/>
        <rFont val="Times New Roman"/>
        <family val="1"/>
      </rPr>
      <t xml:space="preserve"> apvalka čaulā ar ieliekamo detaļu</t>
    </r>
  </si>
  <si>
    <t>2. Gaismeļi</t>
  </si>
  <si>
    <r>
      <t>Skaļrunis griestu LBC 3086/41 (iegriežams) ar aizsargkārbu LBC 3081/02,</t>
    </r>
    <r>
      <rPr>
        <sz val="10"/>
        <color indexed="10"/>
        <rFont val="Times New Roman"/>
        <family val="1"/>
      </rPr>
      <t xml:space="preserve"> 1,5W; 3W; 6W</t>
    </r>
  </si>
  <si>
    <r>
      <t xml:space="preserve">Skaļrunis   sienas LB1-UM06E-1, </t>
    </r>
    <r>
      <rPr>
        <sz val="10"/>
        <color indexed="10"/>
        <rFont val="Times New Roman"/>
        <family val="1"/>
      </rPr>
      <t>1,5W; 3W; 6W</t>
    </r>
  </si>
  <si>
    <r>
      <t xml:space="preserve">EVAC. CONNECTION ADAPTER (1PCS) </t>
    </r>
    <r>
      <rPr>
        <sz val="10"/>
        <color indexed="10"/>
        <rFont val="Times New Roman"/>
        <family val="1"/>
      </rPr>
      <t>LBC1256/00</t>
    </r>
  </si>
  <si>
    <t>Automātiskais atgaisotājs d=15, DN15</t>
  </si>
  <si>
    <t>Polivinilhlorīda loksņu aptinums ar gala noslēgapdarēm PVC</t>
  </si>
  <si>
    <t>Alumīnija dekoratīva līste plakņu savienojuma vietā</t>
  </si>
  <si>
    <r>
      <rPr>
        <sz val="10"/>
        <color indexed="10"/>
        <rFont val="Times New Roman"/>
        <family val="1"/>
      </rPr>
      <t>Griestu</t>
    </r>
    <r>
      <rPr>
        <sz val="10"/>
        <rFont val="Times New Roman"/>
        <family val="1"/>
      </rPr>
      <t xml:space="preserve"> gruntēšana</t>
    </r>
  </si>
  <si>
    <r>
      <rPr>
        <sz val="10"/>
        <color indexed="10"/>
        <rFont val="Times New Roman"/>
        <family val="1"/>
      </rPr>
      <t>Griestu</t>
    </r>
    <r>
      <rPr>
        <sz val="10"/>
        <rFont val="Times New Roman"/>
        <family val="1"/>
      </rPr>
      <t xml:space="preserve"> krāsošana</t>
    </r>
  </si>
  <si>
    <t xml:space="preserve">Sienu mitrumizturīga apmetuma </t>
  </si>
  <si>
    <t xml:space="preserve">  mitrumizturīga apmetuma sastāvs</t>
  </si>
  <si>
    <t>Sienu flīzēšana aiz sanitārajām ierīcēm, h=1,6m</t>
  </si>
  <si>
    <r>
      <t xml:space="preserve">Grīdlīstes flīzēšana </t>
    </r>
    <r>
      <rPr>
        <sz val="10"/>
        <color indexed="10"/>
        <rFont val="Times New Roman"/>
        <family val="1"/>
      </rPr>
      <t>pa perimetru</t>
    </r>
    <r>
      <rPr>
        <sz val="10"/>
        <color indexed="8"/>
        <rFont val="Times New Roman"/>
        <family val="1"/>
      </rPr>
      <t xml:space="preserve">, </t>
    </r>
    <r>
      <rPr>
        <sz val="10"/>
        <color indexed="10"/>
        <rFont val="Times New Roman"/>
        <family val="1"/>
      </rPr>
      <t>H=</t>
    </r>
    <r>
      <rPr>
        <sz val="10"/>
        <color indexed="8"/>
        <rFont val="Times New Roman"/>
        <family val="1"/>
      </rPr>
      <t>10 cm</t>
    </r>
  </si>
  <si>
    <r>
      <t xml:space="preserve">Palīgtelpu piekārto  griestu demontāža </t>
    </r>
    <r>
      <rPr>
        <sz val="10"/>
        <color indexed="10"/>
        <rFont val="Times New Roman"/>
        <family val="1"/>
      </rPr>
      <t>līdz nesošajai konstrukcijai</t>
    </r>
  </si>
  <si>
    <r>
      <t xml:space="preserve">Mazo sieniņu demontāža </t>
    </r>
    <r>
      <rPr>
        <sz val="10"/>
        <color indexed="10"/>
        <rFont val="Times New Roman"/>
        <family val="1"/>
      </rPr>
      <t>remontējamās telpās,</t>
    </r>
    <r>
      <rPr>
        <sz val="10"/>
        <rFont val="Times New Roman"/>
        <family val="1"/>
      </rPr>
      <t xml:space="preserve"> dušas </t>
    </r>
  </si>
  <si>
    <r>
      <t xml:space="preserve">plātne </t>
    </r>
    <r>
      <rPr>
        <sz val="10"/>
        <color indexed="10"/>
        <rFont val="Times New Roman"/>
        <family val="1"/>
      </rPr>
      <t>(10 mm)</t>
    </r>
    <r>
      <rPr>
        <sz val="10"/>
        <rFont val="Times New Roman"/>
        <family val="1"/>
      </rPr>
      <t xml:space="preserve"> uz Click Fix stiprinajuma, cinkota </t>
    </r>
    <r>
      <rPr>
        <sz val="10"/>
        <color indexed="10"/>
        <rFont val="Times New Roman"/>
        <family val="1"/>
      </rPr>
      <t xml:space="preserve">metāla </t>
    </r>
    <r>
      <rPr>
        <sz val="10"/>
        <rFont val="Times New Roman"/>
        <family val="1"/>
      </rPr>
      <t>profila</t>
    </r>
  </si>
  <si>
    <t>Akmens vate, 50 mm (Balkona apdare)</t>
  </si>
  <si>
    <r>
      <t>Metāla konstrukcijas durvis D</t>
    </r>
    <r>
      <rPr>
        <sz val="10"/>
        <color indexed="10"/>
        <rFont val="Times New Roman"/>
        <family val="1"/>
      </rPr>
      <t>8U</t>
    </r>
    <r>
      <rPr>
        <sz val="10"/>
        <rFont val="Times New Roman"/>
        <family val="1"/>
      </rPr>
      <t>, 1000*210</t>
    </r>
    <r>
      <rPr>
        <sz val="10"/>
        <color indexed="10"/>
        <rFont val="Times New Roman"/>
        <family val="1"/>
      </rPr>
      <t>0</t>
    </r>
    <r>
      <rPr>
        <sz val="10"/>
        <rFont val="Times New Roman"/>
        <family val="1"/>
      </rPr>
      <t xml:space="preserve"> mm, ar piegādi un montāžu, ar pašaizveršanas mehānismu, ABLOY furnitūru, EI-30, vai ekvivalents</t>
    </r>
  </si>
  <si>
    <t>Iekšsienas S-1 izbūve (karkass 100)</t>
  </si>
  <si>
    <r>
      <rPr>
        <sz val="10"/>
        <color indexed="10"/>
        <rFont val="Times New Roman"/>
        <family val="1"/>
      </rPr>
      <t>Ģipškartona</t>
    </r>
    <r>
      <rPr>
        <sz val="10"/>
        <color indexed="8"/>
        <rFont val="Times New Roman"/>
        <family val="1"/>
      </rPr>
      <t xml:space="preserve"> loksnes </t>
    </r>
    <r>
      <rPr>
        <sz val="10"/>
        <color indexed="10"/>
        <rFont val="Times New Roman"/>
        <family val="1"/>
      </rPr>
      <t xml:space="preserve">(mitruizturīgs) 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GKBI</t>
    </r>
  </si>
  <si>
    <r>
      <rPr>
        <sz val="10"/>
        <color indexed="10"/>
        <rFont val="Times New Roman"/>
        <family val="1"/>
      </rPr>
      <t>Ģipškartona</t>
    </r>
    <r>
      <rPr>
        <sz val="10"/>
        <color indexed="8"/>
        <rFont val="Times New Roman"/>
        <family val="1"/>
      </rPr>
      <t xml:space="preserve"> skrūves</t>
    </r>
  </si>
  <si>
    <r>
      <rPr>
        <sz val="10"/>
        <color indexed="10"/>
        <rFont val="Times New Roman"/>
        <family val="1"/>
      </rPr>
      <t>Ģipškartona</t>
    </r>
    <r>
      <rPr>
        <sz val="10"/>
        <color indexed="8"/>
        <rFont val="Times New Roman"/>
        <family val="1"/>
      </rPr>
      <t xml:space="preserve"> loksnes</t>
    </r>
  </si>
  <si>
    <r>
      <rPr>
        <sz val="10"/>
        <color indexed="10"/>
        <rFont val="Times New Roman"/>
        <family val="1"/>
      </rPr>
      <t>Ģipškartona</t>
    </r>
    <r>
      <rPr>
        <sz val="10"/>
        <color indexed="8"/>
        <rFont val="Times New Roman"/>
        <family val="1"/>
      </rPr>
      <t xml:space="preserve"> loksnes (ugunsdrošais) </t>
    </r>
    <r>
      <rPr>
        <sz val="10"/>
        <color indexed="10"/>
        <rFont val="Times New Roman"/>
        <family val="1"/>
      </rPr>
      <t>GKB/GKI</t>
    </r>
  </si>
  <si>
    <r>
      <t xml:space="preserve">Iekšsienas S3 izbūve (karkass 75) </t>
    </r>
    <r>
      <rPr>
        <sz val="10"/>
        <color indexed="10"/>
        <rFont val="Times New Roman"/>
        <family val="1"/>
      </rPr>
      <t>EI90</t>
    </r>
  </si>
  <si>
    <r>
      <t xml:space="preserve">  moduļtipa piekārto griestu plāknes  Knauf Danoline Plaza A</t>
    </r>
    <r>
      <rPr>
        <sz val="10"/>
        <color indexed="10"/>
        <rFont val="Times New Roman"/>
        <family val="1"/>
      </rPr>
      <t>+</t>
    </r>
    <r>
      <rPr>
        <sz val="10"/>
        <rFont val="Times New Roman"/>
        <family val="1"/>
      </rPr>
      <t xml:space="preserve"> 12,5 600x600, vai ekvivalents</t>
    </r>
  </si>
  <si>
    <t>Monolīts pašizlīdzinošs maisījums 3-5 mm</t>
  </si>
  <si>
    <t>Betons C25/30</t>
  </si>
  <si>
    <t>Siets ∅6B500B, s. 200x200</t>
  </si>
  <si>
    <t>Izlīdzinošā betona plātne ar sietu, 40 mm</t>
  </si>
  <si>
    <t>Polietilēna plēve</t>
  </si>
  <si>
    <t>1. GRĪDAS KONSTRUKCIJAS</t>
  </si>
  <si>
    <t>Stūra lente ar pacēlumu uz sienas 150 mm augstumā</t>
  </si>
  <si>
    <t>Siltumizolācijas plāksne (PAROC GRS20 vai ekvivalents) 100 mm</t>
  </si>
  <si>
    <t>Siltumizolācijas plāksne (PAROC GRS20 vai ekvivalents) 30 mm</t>
  </si>
  <si>
    <t>Polietilēna plēves ieklāšana</t>
  </si>
  <si>
    <t>Siltumizolācijas plākšņu (PAROC GRS20 vai ekvivalents) ieklāšana, 100 - 160 mm</t>
  </si>
  <si>
    <t>Hidroizolācijas ieklāšana</t>
  </si>
  <si>
    <t>Hodroizolācija</t>
  </si>
  <si>
    <t>Pašizlīdzinošs maisījums</t>
  </si>
  <si>
    <t xml:space="preserve">  tonēta krāsa Remontti-Assa</t>
  </si>
  <si>
    <r>
      <rPr>
        <sz val="10"/>
        <color indexed="10"/>
        <rFont val="Times New Roman"/>
        <family val="1"/>
      </rPr>
      <t>Ss1.</t>
    </r>
    <r>
      <rPr>
        <sz val="10"/>
        <color indexed="8"/>
        <rFont val="Times New Roman"/>
        <family val="1"/>
      </rPr>
      <t xml:space="preserve"> Stiklota starpsiena Cona Basic ,aluminijas profils, vai ekvivalents  </t>
    </r>
    <r>
      <rPr>
        <sz val="10"/>
        <color indexed="10"/>
        <rFont val="Times New Roman"/>
        <family val="1"/>
      </rPr>
      <t>(Telpai Nr. 10, saskaņā ar AR-6)</t>
    </r>
  </si>
  <si>
    <t>Ūdensdroša armatūra ar LED-21W,602x602x90,IP65 ,Hermetic SD LED 2x1100, vai ekvivalents</t>
  </si>
  <si>
    <r>
      <t xml:space="preserve">Aizsargtīkls </t>
    </r>
    <r>
      <rPr>
        <sz val="10"/>
        <color indexed="10"/>
        <rFont val="Times New Roman"/>
        <family val="1"/>
      </rPr>
      <t>logiem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</si>
</sst>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₽_-;\-* #,##0.00\ _₽_-;_-* &quot;-&quot;??\ _₽_-;_-@_-"/>
    <numFmt numFmtId="187" formatCode="0.0"/>
    <numFmt numFmtId="188" formatCode="#,##0.00\ \ "/>
    <numFmt numFmtId="189" formatCode="_-* #,##0.0_-;\-* #,##0.0_-;_-* &quot;-&quot;??_-;_-@_-"/>
    <numFmt numFmtId="190" formatCode="_-* #,##0_-;\-* #,##0_-;_-* &quot;-&quot;??_-;_-@_-"/>
    <numFmt numFmtId="191" formatCode="#,##0.00\ [$€-1]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_L_s_-;\-* #,##0.00\ _L_s_-;_-* &quot;-&quot;??\ _L_s_-;_-@_-"/>
    <numFmt numFmtId="197" formatCode="_-* #,##0.000\ _₽_-;\-* #,##0.000\ _₽_-;_-* &quot;-&quot;??\ _₽_-;_-@_-"/>
    <numFmt numFmtId="198" formatCode="_-* #,##0.0\ _₽_-;\-* #,##0.0\ _₽_-;_-* &quot;-&quot;??\ _₽_-;_-@_-"/>
    <numFmt numFmtId="199" formatCode="#,##0.00_ ;\-#,##0.00\ "/>
    <numFmt numFmtId="200" formatCode="#,##0.0_ ;\-#,##0.0\ "/>
    <numFmt numFmtId="201" formatCode="#,##0_ ;\-#,##0\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8"/>
      <name val="LVHelvetica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Arial1"/>
      <family val="0"/>
    </font>
    <font>
      <b/>
      <i/>
      <sz val="10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b/>
      <i/>
      <u val="single"/>
      <sz val="12"/>
      <name val="Times New Roman"/>
      <family val="1"/>
    </font>
    <font>
      <vertAlign val="superscript"/>
      <sz val="10"/>
      <color indexed="10"/>
      <name val="Times New Roman"/>
      <family val="1"/>
    </font>
    <font>
      <strike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8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0"/>
      <color rgb="FF000000"/>
      <name val="Helv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2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46" fillId="34" borderId="2" applyNumberFormat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6" borderId="1" applyNumberFormat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40" borderId="0" applyNumberFormat="0" applyBorder="0" applyAlignment="0" applyProtection="0"/>
    <xf numFmtId="0" fontId="4" fillId="0" borderId="6" applyNumberFormat="0" applyFill="0" applyAlignment="0" applyProtection="0"/>
    <xf numFmtId="0" fontId="53" fillId="41" borderId="0" applyNumberFormat="0" applyBorder="0" applyAlignment="0" applyProtection="0"/>
    <xf numFmtId="0" fontId="0" fillId="0" borderId="0">
      <alignment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Border="0" applyProtection="0">
      <alignment/>
    </xf>
    <xf numFmtId="0" fontId="0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42" borderId="7" applyNumberFormat="0" applyFont="0" applyAlignment="0" applyProtection="0"/>
    <xf numFmtId="0" fontId="55" fillId="33" borderId="8" applyNumberFormat="0" applyAlignment="0" applyProtection="0"/>
    <xf numFmtId="0" fontId="0" fillId="0" borderId="0" applyNumberFormat="0" applyFont="0" applyFill="0" applyBorder="0" applyAlignment="0" applyProtection="0"/>
    <xf numFmtId="0" fontId="0" fillId="43" borderId="0">
      <alignment vertical="center" wrapText="1"/>
      <protection/>
    </xf>
    <xf numFmtId="9" fontId="0" fillId="0" borderId="0" applyFont="0" applyFill="0" applyBorder="0" applyAlignment="0" applyProtection="0"/>
    <xf numFmtId="0" fontId="56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0">
    <xf numFmtId="0" fontId="0" fillId="0" borderId="0" xfId="0" applyAlignment="1">
      <alignment/>
    </xf>
    <xf numFmtId="0" fontId="6" fillId="0" borderId="0" xfId="10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2" fontId="6" fillId="0" borderId="0" xfId="105" applyNumberFormat="1" applyFont="1" applyFill="1" applyAlignment="1">
      <alignment vertical="center"/>
      <protection/>
    </xf>
    <xf numFmtId="0" fontId="6" fillId="0" borderId="0" xfId="91" applyFont="1" applyFill="1" applyAlignment="1">
      <alignment vertical="center"/>
      <protection/>
    </xf>
    <xf numFmtId="0" fontId="6" fillId="0" borderId="11" xfId="105" applyFont="1" applyFill="1" applyBorder="1" applyAlignment="1">
      <alignment horizontal="center" vertical="center" textRotation="90" wrapText="1"/>
      <protection/>
    </xf>
    <xf numFmtId="0" fontId="6" fillId="0" borderId="12" xfId="105" applyFont="1" applyFill="1" applyBorder="1" applyAlignment="1">
      <alignment horizontal="center" vertical="center" textRotation="90" wrapText="1"/>
      <protection/>
    </xf>
    <xf numFmtId="49" fontId="6" fillId="0" borderId="13" xfId="91" applyNumberFormat="1" applyFont="1" applyFill="1" applyBorder="1" applyAlignment="1">
      <alignment horizontal="center" vertical="center"/>
      <protection/>
    </xf>
    <xf numFmtId="49" fontId="6" fillId="0" borderId="14" xfId="91" applyNumberFormat="1" applyFont="1" applyFill="1" applyBorder="1" applyAlignment="1">
      <alignment horizontal="center" vertical="center"/>
      <protection/>
    </xf>
    <xf numFmtId="0" fontId="6" fillId="0" borderId="14" xfId="91" applyFont="1" applyFill="1" applyBorder="1" applyAlignment="1">
      <alignment horizontal="center" vertical="center"/>
      <protection/>
    </xf>
    <xf numFmtId="0" fontId="6" fillId="0" borderId="14" xfId="91" applyFont="1" applyFill="1" applyBorder="1" applyAlignment="1">
      <alignment horizontal="center" vertical="center" wrapText="1"/>
      <protection/>
    </xf>
    <xf numFmtId="0" fontId="6" fillId="0" borderId="15" xfId="9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/>
    </xf>
    <xf numFmtId="4" fontId="7" fillId="0" borderId="19" xfId="105" applyNumberFormat="1" applyFont="1" applyFill="1" applyBorder="1" applyAlignment="1" applyProtection="1">
      <alignment horizontal="center" vertical="center"/>
      <protection/>
    </xf>
    <xf numFmtId="4" fontId="10" fillId="0" borderId="20" xfId="105" applyNumberFormat="1" applyFont="1" applyFill="1" applyBorder="1" applyAlignment="1" applyProtection="1">
      <alignment horizontal="center" vertical="center"/>
      <protection/>
    </xf>
    <xf numFmtId="4" fontId="6" fillId="0" borderId="18" xfId="106" applyNumberFormat="1" applyFont="1" applyFill="1" applyBorder="1" applyAlignment="1" applyProtection="1">
      <alignment horizontal="center" vertical="center"/>
      <protection/>
    </xf>
    <xf numFmtId="4" fontId="6" fillId="0" borderId="18" xfId="0" applyNumberFormat="1" applyFont="1" applyFill="1" applyBorder="1" applyAlignment="1" applyProtection="1">
      <alignment horizontal="center" vertical="center"/>
      <protection/>
    </xf>
    <xf numFmtId="4" fontId="6" fillId="0" borderId="21" xfId="106" applyNumberFormat="1" applyFont="1" applyFill="1" applyBorder="1" applyAlignment="1" applyProtection="1">
      <alignment horizontal="center" vertical="center"/>
      <protection/>
    </xf>
    <xf numFmtId="0" fontId="6" fillId="0" borderId="0" xfId="105" applyFont="1" applyFill="1" applyBorder="1" applyAlignment="1">
      <alignment vertical="center"/>
      <protection/>
    </xf>
    <xf numFmtId="0" fontId="6" fillId="0" borderId="0" xfId="105" applyFont="1" applyFill="1" applyBorder="1" applyAlignment="1">
      <alignment vertical="center" wrapText="1"/>
      <protection/>
    </xf>
    <xf numFmtId="49" fontId="5" fillId="0" borderId="0" xfId="105" applyNumberFormat="1" applyFont="1" applyFill="1" applyBorder="1" applyAlignment="1">
      <alignment horizontal="center" vertical="center"/>
      <protection/>
    </xf>
    <xf numFmtId="0" fontId="5" fillId="0" borderId="0" xfId="105" applyFont="1" applyFill="1" applyBorder="1" applyAlignment="1">
      <alignment horizontal="center" vertical="center"/>
      <protection/>
    </xf>
    <xf numFmtId="0" fontId="6" fillId="0" borderId="0" xfId="105" applyFont="1" applyFill="1" applyAlignment="1">
      <alignment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22" xfId="105" applyFont="1" applyFill="1" applyBorder="1" applyAlignment="1">
      <alignment horizontal="center" vertical="center"/>
      <protection/>
    </xf>
    <xf numFmtId="0" fontId="6" fillId="0" borderId="10" xfId="105" applyFont="1" applyFill="1" applyBorder="1" applyAlignment="1">
      <alignment vertical="center"/>
      <protection/>
    </xf>
    <xf numFmtId="0" fontId="6" fillId="0" borderId="10" xfId="105" applyFont="1" applyFill="1" applyBorder="1" applyAlignment="1">
      <alignment horizontal="center" vertical="center" wrapText="1"/>
      <protection/>
    </xf>
    <xf numFmtId="2" fontId="10" fillId="0" borderId="10" xfId="105" applyNumberFormat="1" applyFont="1" applyFill="1" applyBorder="1" applyAlignment="1">
      <alignment horizontal="center" vertical="center"/>
      <protection/>
    </xf>
    <xf numFmtId="4" fontId="6" fillId="0" borderId="10" xfId="105" applyNumberFormat="1" applyFont="1" applyFill="1" applyBorder="1" applyAlignment="1" applyProtection="1">
      <alignment horizontal="center" vertical="center"/>
      <protection/>
    </xf>
    <xf numFmtId="4" fontId="6" fillId="0" borderId="23" xfId="105" applyNumberFormat="1" applyFont="1" applyFill="1" applyBorder="1" applyAlignment="1" applyProtection="1">
      <alignment horizontal="center" vertical="center"/>
      <protection/>
    </xf>
    <xf numFmtId="0" fontId="6" fillId="0" borderId="24" xfId="105" applyFont="1" applyFill="1" applyBorder="1" applyAlignment="1">
      <alignment horizontal="center" vertical="center"/>
      <protection/>
    </xf>
    <xf numFmtId="0" fontId="6" fillId="0" borderId="19" xfId="105" applyFont="1" applyFill="1" applyBorder="1" applyAlignment="1">
      <alignment horizontal="center" vertical="center"/>
      <protection/>
    </xf>
    <xf numFmtId="0" fontId="6" fillId="0" borderId="19" xfId="105" applyFont="1" applyFill="1" applyBorder="1" applyAlignment="1">
      <alignment horizontal="left" vertical="center" wrapText="1"/>
      <protection/>
    </xf>
    <xf numFmtId="0" fontId="6" fillId="0" borderId="19" xfId="105" applyFont="1" applyFill="1" applyBorder="1" applyAlignment="1">
      <alignment horizontal="center" vertical="center" wrapText="1"/>
      <protection/>
    </xf>
    <xf numFmtId="2" fontId="5" fillId="0" borderId="19" xfId="105" applyNumberFormat="1" applyFont="1" applyFill="1" applyBorder="1" applyAlignment="1">
      <alignment horizontal="center" vertical="center"/>
      <protection/>
    </xf>
    <xf numFmtId="171" fontId="6" fillId="0" borderId="19" xfId="105" applyNumberFormat="1" applyFont="1" applyFill="1" applyBorder="1" applyAlignment="1" applyProtection="1">
      <alignment horizontal="center" vertical="center"/>
      <protection/>
    </xf>
    <xf numFmtId="0" fontId="6" fillId="0" borderId="18" xfId="105" applyFont="1" applyFill="1" applyBorder="1" applyAlignment="1">
      <alignment vertical="center"/>
      <protection/>
    </xf>
    <xf numFmtId="0" fontId="6" fillId="0" borderId="25" xfId="105" applyFont="1" applyFill="1" applyBorder="1" applyAlignment="1">
      <alignment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18" xfId="105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0" xfId="105" applyFont="1" applyFill="1" applyBorder="1" applyAlignment="1">
      <alignment horizontal="center" vertical="center" wrapText="1"/>
      <protection/>
    </xf>
    <xf numFmtId="0" fontId="6" fillId="0" borderId="0" xfId="105" applyFont="1" applyFill="1" applyAlignment="1">
      <alignment horizontal="center" vertical="center"/>
      <protection/>
    </xf>
    <xf numFmtId="0" fontId="5" fillId="0" borderId="0" xfId="105" applyFont="1" applyFill="1" applyAlignment="1">
      <alignment vertical="center"/>
      <protection/>
    </xf>
    <xf numFmtId="0" fontId="5" fillId="0" borderId="0" xfId="105" applyFont="1" applyFill="1" applyAlignment="1">
      <alignment horizontal="left" vertical="center"/>
      <protection/>
    </xf>
    <xf numFmtId="0" fontId="6" fillId="44" borderId="26" xfId="0" applyFont="1" applyFill="1" applyBorder="1" applyAlignment="1" applyProtection="1">
      <alignment horizontal="center" vertical="center" wrapText="1"/>
      <protection/>
    </xf>
    <xf numFmtId="0" fontId="6" fillId="44" borderId="18" xfId="0" applyFont="1" applyFill="1" applyBorder="1" applyAlignment="1">
      <alignment vertical="center" wrapText="1"/>
    </xf>
    <xf numFmtId="0" fontId="0" fillId="44" borderId="0" xfId="0" applyFont="1" applyFill="1" applyAlignment="1">
      <alignment vertical="center"/>
    </xf>
    <xf numFmtId="2" fontId="6" fillId="44" borderId="18" xfId="0" applyNumberFormat="1" applyFont="1" applyFill="1" applyBorder="1" applyAlignment="1">
      <alignment vertical="center" wrapText="1"/>
    </xf>
    <xf numFmtId="2" fontId="6" fillId="44" borderId="18" xfId="0" applyNumberFormat="1" applyFont="1" applyFill="1" applyBorder="1" applyAlignment="1">
      <alignment horizontal="center" vertical="center" wrapText="1"/>
    </xf>
    <xf numFmtId="0" fontId="6" fillId="44" borderId="0" xfId="0" applyFont="1" applyFill="1" applyAlignment="1">
      <alignment vertical="center"/>
    </xf>
    <xf numFmtId="4" fontId="6" fillId="0" borderId="27" xfId="105" applyNumberFormat="1" applyFont="1" applyFill="1" applyBorder="1" applyAlignment="1" applyProtection="1">
      <alignment horizontal="center" vertical="center"/>
      <protection/>
    </xf>
    <xf numFmtId="4" fontId="6" fillId="0" borderId="28" xfId="105" applyNumberFormat="1" applyFont="1" applyFill="1" applyBorder="1" applyAlignment="1" applyProtection="1">
      <alignment horizontal="center" vertical="center"/>
      <protection/>
    </xf>
    <xf numFmtId="0" fontId="6" fillId="44" borderId="18" xfId="0" applyFont="1" applyFill="1" applyBorder="1" applyAlignment="1" applyProtection="1">
      <alignment horizontal="center" vertical="center" wrapText="1"/>
      <protection/>
    </xf>
    <xf numFmtId="0" fontId="6" fillId="0" borderId="29" xfId="105" applyFont="1" applyFill="1" applyBorder="1" applyAlignment="1">
      <alignment vertical="center"/>
      <protection/>
    </xf>
    <xf numFmtId="0" fontId="6" fillId="0" borderId="27" xfId="105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104" applyFont="1" applyFill="1" applyBorder="1">
      <alignment/>
      <protection/>
    </xf>
    <xf numFmtId="0" fontId="6" fillId="0" borderId="0" xfId="105" applyFont="1" applyFill="1" applyBorder="1" applyAlignment="1">
      <alignment vertical="center"/>
      <protection/>
    </xf>
    <xf numFmtId="0" fontId="6" fillId="0" borderId="0" xfId="105" applyFont="1" applyFill="1" applyAlignment="1">
      <alignment vertical="center"/>
      <protection/>
    </xf>
    <xf numFmtId="2" fontId="7" fillId="0" borderId="3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5" fillId="0" borderId="0" xfId="105" applyFont="1" applyFill="1" applyBorder="1" applyAlignment="1">
      <alignment horizontal="left" vertical="center"/>
      <protection/>
    </xf>
    <xf numFmtId="0" fontId="5" fillId="0" borderId="0" xfId="105" applyFont="1" applyFill="1" applyBorder="1" applyAlignment="1">
      <alignment horizontal="center" vertical="center" wrapText="1"/>
      <protection/>
    </xf>
    <xf numFmtId="4" fontId="5" fillId="0" borderId="0" xfId="105" applyNumberFormat="1" applyFont="1" applyFill="1" applyBorder="1" applyAlignment="1">
      <alignment horizontal="center" vertical="center" wrapText="1"/>
      <protection/>
    </xf>
    <xf numFmtId="0" fontId="5" fillId="0" borderId="0" xfId="105" applyFont="1" applyFill="1" applyAlignment="1">
      <alignment horizontal="right" vertical="center"/>
      <protection/>
    </xf>
    <xf numFmtId="0" fontId="6" fillId="0" borderId="0" xfId="105" applyFont="1" applyFill="1" applyBorder="1" applyAlignment="1">
      <alignment horizontal="center" vertical="center" wrapText="1"/>
      <protection/>
    </xf>
    <xf numFmtId="0" fontId="6" fillId="0" borderId="16" xfId="105" applyFont="1" applyFill="1" applyBorder="1" applyAlignment="1">
      <alignment horizontal="center" vertical="center"/>
      <protection/>
    </xf>
    <xf numFmtId="0" fontId="6" fillId="0" borderId="17" xfId="105" applyFont="1" applyFill="1" applyBorder="1" applyAlignment="1">
      <alignment vertical="center"/>
      <protection/>
    </xf>
    <xf numFmtId="0" fontId="7" fillId="0" borderId="17" xfId="105" applyFont="1" applyFill="1" applyBorder="1" applyAlignment="1">
      <alignment horizontal="center" vertical="center" wrapText="1"/>
      <protection/>
    </xf>
    <xf numFmtId="0" fontId="6" fillId="0" borderId="17" xfId="105" applyFont="1" applyFill="1" applyBorder="1" applyAlignment="1">
      <alignment horizontal="center" vertical="center" wrapText="1"/>
      <protection/>
    </xf>
    <xf numFmtId="2" fontId="10" fillId="0" borderId="17" xfId="105" applyNumberFormat="1" applyFont="1" applyFill="1" applyBorder="1" applyAlignment="1">
      <alignment horizontal="center" vertical="center"/>
      <protection/>
    </xf>
    <xf numFmtId="4" fontId="6" fillId="0" borderId="17" xfId="105" applyNumberFormat="1" applyFont="1" applyFill="1" applyBorder="1" applyAlignment="1" applyProtection="1">
      <alignment horizontal="center" vertical="center"/>
      <protection/>
    </xf>
    <xf numFmtId="4" fontId="6" fillId="0" borderId="31" xfId="10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8" fillId="0" borderId="16" xfId="105" applyFont="1" applyFill="1" applyBorder="1" applyAlignment="1">
      <alignment horizontal="center" vertical="center"/>
      <protection/>
    </xf>
    <xf numFmtId="4" fontId="7" fillId="0" borderId="17" xfId="105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105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26" xfId="84" applyFont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" fontId="6" fillId="0" borderId="18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right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44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84" applyFont="1" applyFill="1" applyBorder="1" applyAlignment="1">
      <alignment vertical="center"/>
      <protection/>
    </xf>
    <xf numFmtId="0" fontId="6" fillId="0" borderId="26" xfId="106" applyFont="1" applyFill="1" applyBorder="1" applyAlignment="1">
      <alignment horizontal="center" vertical="center"/>
      <protection/>
    </xf>
    <xf numFmtId="0" fontId="7" fillId="0" borderId="0" xfId="105" applyFont="1" applyFill="1" applyBorder="1" applyAlignment="1">
      <alignment horizontal="center" vertical="center"/>
      <protection/>
    </xf>
    <xf numFmtId="0" fontId="7" fillId="0" borderId="0" xfId="105" applyFont="1" applyFill="1" applyBorder="1" applyAlignment="1">
      <alignment horizontal="center" vertical="center"/>
      <protection/>
    </xf>
    <xf numFmtId="0" fontId="10" fillId="0" borderId="0" xfId="105" applyFont="1" applyFill="1" applyBorder="1" applyAlignment="1">
      <alignment vertical="center" wrapText="1"/>
      <protection/>
    </xf>
    <xf numFmtId="0" fontId="10" fillId="0" borderId="18" xfId="105" applyFont="1" applyFill="1" applyBorder="1" applyAlignment="1">
      <alignment vertical="center" wrapText="1"/>
      <protection/>
    </xf>
    <xf numFmtId="0" fontId="5" fillId="0" borderId="10" xfId="84" applyFont="1" applyFill="1" applyBorder="1" applyAlignment="1">
      <alignment horizontal="center" vertical="center"/>
      <protection/>
    </xf>
    <xf numFmtId="0" fontId="14" fillId="0" borderId="18" xfId="0" applyFont="1" applyFill="1" applyBorder="1" applyAlignment="1">
      <alignment horizontal="center" vertical="center" wrapText="1"/>
    </xf>
    <xf numFmtId="0" fontId="5" fillId="0" borderId="18" xfId="84" applyFont="1" applyFill="1" applyBorder="1" applyAlignment="1">
      <alignment horizontal="center" vertical="center" wrapText="1"/>
      <protection/>
    </xf>
    <xf numFmtId="0" fontId="16" fillId="0" borderId="18" xfId="0" applyFont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5" fillId="0" borderId="0" xfId="105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8" xfId="94" applyNumberFormat="1" applyFont="1" applyFill="1" applyBorder="1" applyAlignment="1" applyProtection="1">
      <alignment horizontal="left" vertical="center" wrapText="1"/>
      <protection/>
    </xf>
    <xf numFmtId="0" fontId="6" fillId="0" borderId="18" xfId="94" applyNumberFormat="1" applyFont="1" applyFill="1" applyBorder="1" applyAlignment="1" applyProtection="1">
      <alignment horizontal="center" vertical="center"/>
      <protection/>
    </xf>
    <xf numFmtId="0" fontId="6" fillId="0" borderId="18" xfId="94" applyNumberFormat="1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 horizontal="left" vertical="center"/>
    </xf>
    <xf numFmtId="191" fontId="6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2" fontId="6" fillId="0" borderId="17" xfId="89" applyNumberFormat="1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vertical="center" wrapText="1"/>
    </xf>
    <xf numFmtId="2" fontId="6" fillId="0" borderId="18" xfId="89" applyNumberFormat="1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11" fillId="0" borderId="30" xfId="64" applyFont="1" applyFill="1" applyBorder="1" applyAlignment="1">
      <alignment horizontal="left" vertical="center" wrapText="1"/>
      <protection/>
    </xf>
    <xf numFmtId="0" fontId="11" fillId="0" borderId="30" xfId="64" applyFont="1" applyFill="1" applyBorder="1" applyAlignment="1">
      <alignment horizontal="center" vertical="center"/>
      <protection/>
    </xf>
    <xf numFmtId="0" fontId="11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5" fillId="0" borderId="17" xfId="105" applyFont="1" applyFill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right" vertical="center" wrapText="1"/>
    </xf>
    <xf numFmtId="0" fontId="6" fillId="0" borderId="18" xfId="99" applyFont="1" applyFill="1" applyBorder="1" applyAlignment="1">
      <alignment horizontal="left" vertical="center" wrapText="1"/>
      <protection/>
    </xf>
    <xf numFmtId="0" fontId="6" fillId="0" borderId="18" xfId="99" applyFont="1" applyFill="1" applyBorder="1" applyAlignment="1">
      <alignment horizontal="center" vertical="center" wrapText="1"/>
      <protection/>
    </xf>
    <xf numFmtId="0" fontId="6" fillId="0" borderId="18" xfId="99" applyFont="1" applyFill="1" applyBorder="1" applyAlignment="1">
      <alignment horizontal="right" vertical="center" wrapText="1"/>
      <protection/>
    </xf>
    <xf numFmtId="0" fontId="6" fillId="0" borderId="30" xfId="105" applyFont="1" applyFill="1" applyBorder="1" applyAlignment="1">
      <alignment horizontal="right" vertical="center" wrapText="1"/>
      <protection/>
    </xf>
    <xf numFmtId="0" fontId="6" fillId="0" borderId="30" xfId="105" applyFont="1" applyFill="1" applyBorder="1" applyAlignment="1">
      <alignment horizontal="center" vertical="center" wrapText="1"/>
      <protection/>
    </xf>
    <xf numFmtId="0" fontId="6" fillId="0" borderId="16" xfId="105" applyFont="1" applyFill="1" applyBorder="1" applyAlignment="1">
      <alignment horizontal="center" vertical="center"/>
      <protection/>
    </xf>
    <xf numFmtId="0" fontId="11" fillId="0" borderId="26" xfId="0" applyNumberFormat="1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8" xfId="105" applyFont="1" applyFill="1" applyBorder="1" applyAlignment="1">
      <alignment horizontal="center" vertical="center" wrapText="1"/>
      <protection/>
    </xf>
    <xf numFmtId="0" fontId="5" fillId="0" borderId="18" xfId="105" applyFont="1" applyFill="1" applyBorder="1" applyAlignment="1">
      <alignment horizontal="center" vertical="center" wrapText="1"/>
      <protection/>
    </xf>
    <xf numFmtId="0" fontId="6" fillId="0" borderId="38" xfId="105" applyFont="1" applyFill="1" applyBorder="1" applyAlignment="1">
      <alignment horizontal="center" vertical="center" wrapText="1"/>
      <protection/>
    </xf>
    <xf numFmtId="0" fontId="5" fillId="0" borderId="0" xfId="105" applyFont="1" applyFill="1" applyBorder="1" applyAlignment="1">
      <alignment vertical="center"/>
      <protection/>
    </xf>
    <xf numFmtId="0" fontId="6" fillId="0" borderId="18" xfId="84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left" vertical="top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5" fillId="0" borderId="17" xfId="105" applyFont="1" applyFill="1" applyBorder="1" applyAlignment="1">
      <alignment horizontal="center" vertical="center" wrapText="1"/>
      <protection/>
    </xf>
    <xf numFmtId="4" fontId="6" fillId="0" borderId="18" xfId="0" applyNumberFormat="1" applyFont="1" applyBorder="1" applyAlignment="1">
      <alignment horizontal="right" vertical="center" wrapText="1"/>
    </xf>
    <xf numFmtId="0" fontId="11" fillId="0" borderId="39" xfId="0" applyNumberFormat="1" applyFont="1" applyFill="1" applyBorder="1" applyAlignment="1">
      <alignment horizontal="right" vertical="center" wrapText="1"/>
    </xf>
    <xf numFmtId="4" fontId="6" fillId="0" borderId="40" xfId="0" applyNumberFormat="1" applyFont="1" applyBorder="1" applyAlignment="1">
      <alignment horizontal="right" vertical="center" wrapText="1"/>
    </xf>
    <xf numFmtId="4" fontId="6" fillId="0" borderId="40" xfId="0" applyNumberFormat="1" applyFont="1" applyBorder="1" applyAlignment="1">
      <alignment horizontal="left" vertical="center" wrapText="1"/>
    </xf>
    <xf numFmtId="0" fontId="5" fillId="0" borderId="41" xfId="105" applyFont="1" applyFill="1" applyBorder="1" applyAlignment="1">
      <alignment horizontal="center" vertical="center" wrapText="1"/>
      <protection/>
    </xf>
    <xf numFmtId="0" fontId="6" fillId="0" borderId="42" xfId="105" applyFont="1" applyFill="1" applyBorder="1" applyAlignment="1">
      <alignment horizontal="right" vertical="center" wrapText="1"/>
      <protection/>
    </xf>
    <xf numFmtId="0" fontId="6" fillId="0" borderId="40" xfId="99" applyFont="1" applyFill="1" applyBorder="1" applyAlignment="1">
      <alignment horizontal="right" vertical="center" wrapText="1"/>
      <protection/>
    </xf>
    <xf numFmtId="0" fontId="6" fillId="0" borderId="39" xfId="94" applyNumberFormat="1" applyFont="1" applyFill="1" applyBorder="1" applyAlignment="1" applyProtection="1">
      <alignment horizontal="left" vertical="center"/>
      <protection/>
    </xf>
    <xf numFmtId="0" fontId="6" fillId="0" borderId="39" xfId="94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5" fillId="0" borderId="17" xfId="84" applyFont="1" applyFill="1" applyBorder="1" applyAlignment="1">
      <alignment horizontal="center" vertical="center"/>
      <protection/>
    </xf>
    <xf numFmtId="0" fontId="18" fillId="0" borderId="18" xfId="0" applyFont="1" applyFill="1" applyBorder="1" applyAlignment="1">
      <alignment horizontal="center" vertical="top" wrapText="1"/>
    </xf>
    <xf numFmtId="0" fontId="6" fillId="0" borderId="32" xfId="106" applyFont="1" applyFill="1" applyBorder="1" applyAlignment="1">
      <alignment horizontal="center" vertical="center"/>
      <protection/>
    </xf>
    <xf numFmtId="0" fontId="12" fillId="0" borderId="32" xfId="0" applyNumberFormat="1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 wrapText="1"/>
    </xf>
    <xf numFmtId="0" fontId="11" fillId="45" borderId="39" xfId="64" applyFont="1" applyFill="1" applyBorder="1" applyAlignment="1">
      <alignment horizontal="left" vertical="center" wrapText="1"/>
      <protection/>
    </xf>
    <xf numFmtId="0" fontId="6" fillId="0" borderId="0" xfId="105" applyFont="1" applyFill="1" applyBorder="1" applyAlignment="1">
      <alignment horizontal="left" vertical="center" wrapText="1"/>
      <protection/>
    </xf>
    <xf numFmtId="0" fontId="6" fillId="0" borderId="25" xfId="105" applyFont="1" applyFill="1" applyBorder="1" applyAlignment="1">
      <alignment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5" xfId="91" applyFont="1" applyFill="1" applyBorder="1" applyAlignment="1">
      <alignment horizontal="center" vertical="center"/>
      <protection/>
    </xf>
    <xf numFmtId="2" fontId="10" fillId="0" borderId="23" xfId="105" applyNumberFormat="1" applyFont="1" applyFill="1" applyBorder="1" applyAlignment="1">
      <alignment horizontal="center" vertical="center"/>
      <protection/>
    </xf>
    <xf numFmtId="2" fontId="5" fillId="44" borderId="45" xfId="0" applyNumberFormat="1" applyFont="1" applyFill="1" applyBorder="1" applyAlignment="1">
      <alignment horizontal="center" vertical="center" wrapText="1"/>
    </xf>
    <xf numFmtId="4" fontId="7" fillId="0" borderId="31" xfId="105" applyNumberFormat="1" applyFont="1" applyFill="1" applyBorder="1" applyAlignment="1" applyProtection="1">
      <alignment horizontal="center" vertical="center"/>
      <protection/>
    </xf>
    <xf numFmtId="2" fontId="5" fillId="44" borderId="21" xfId="0" applyNumberFormat="1" applyFont="1" applyFill="1" applyBorder="1" applyAlignment="1">
      <alignment horizontal="center" vertical="center"/>
    </xf>
    <xf numFmtId="2" fontId="5" fillId="44" borderId="46" xfId="0" applyNumberFormat="1" applyFont="1" applyFill="1" applyBorder="1" applyAlignment="1">
      <alignment horizontal="center" vertical="center"/>
    </xf>
    <xf numFmtId="4" fontId="5" fillId="44" borderId="21" xfId="0" applyNumberFormat="1" applyFont="1" applyFill="1" applyBorder="1" applyAlignment="1">
      <alignment horizontal="center" vertical="center" wrapText="1"/>
    </xf>
    <xf numFmtId="2" fontId="5" fillId="44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0" fontId="6" fillId="0" borderId="26" xfId="105" applyFont="1" applyFill="1" applyBorder="1" applyAlignment="1">
      <alignment horizontal="center" vertical="center"/>
      <protection/>
    </xf>
    <xf numFmtId="2" fontId="7" fillId="0" borderId="21" xfId="105" applyNumberFormat="1" applyFont="1" applyFill="1" applyBorder="1" applyAlignment="1">
      <alignment horizontal="center" vertical="center"/>
      <protection/>
    </xf>
    <xf numFmtId="0" fontId="6" fillId="0" borderId="26" xfId="106" applyFont="1" applyFill="1" applyBorder="1" applyAlignment="1">
      <alignment horizontal="center" vertical="center"/>
      <protection/>
    </xf>
    <xf numFmtId="2" fontId="10" fillId="0" borderId="47" xfId="105" applyNumberFormat="1" applyFont="1" applyFill="1" applyBorder="1" applyAlignment="1">
      <alignment horizontal="center" vertical="center"/>
      <protection/>
    </xf>
    <xf numFmtId="2" fontId="5" fillId="44" borderId="21" xfId="99" applyNumberFormat="1" applyFont="1" applyFill="1" applyBorder="1" applyAlignment="1">
      <alignment horizontal="center" vertical="center"/>
      <protection/>
    </xf>
    <xf numFmtId="2" fontId="5" fillId="44" borderId="45" xfId="105" applyNumberFormat="1" applyFont="1" applyFill="1" applyBorder="1" applyAlignment="1">
      <alignment horizontal="center" vertical="center"/>
      <protection/>
    </xf>
    <xf numFmtId="2" fontId="5" fillId="0" borderId="21" xfId="0" applyNumberFormat="1" applyFont="1" applyFill="1" applyBorder="1" applyAlignment="1">
      <alignment horizontal="center" vertical="center"/>
    </xf>
    <xf numFmtId="187" fontId="5" fillId="0" borderId="21" xfId="0" applyNumberFormat="1" applyFont="1" applyFill="1" applyBorder="1" applyAlignment="1">
      <alignment horizontal="center" vertical="center"/>
    </xf>
    <xf numFmtId="2" fontId="5" fillId="0" borderId="46" xfId="0" applyNumberFormat="1" applyFont="1" applyFill="1" applyBorder="1" applyAlignment="1">
      <alignment horizontal="center" vertical="center"/>
    </xf>
    <xf numFmtId="2" fontId="5" fillId="0" borderId="21" xfId="105" applyNumberFormat="1" applyFont="1" applyFill="1" applyBorder="1" applyAlignment="1">
      <alignment horizontal="center" vertical="center"/>
      <protection/>
    </xf>
    <xf numFmtId="2" fontId="10" fillId="0" borderId="31" xfId="105" applyNumberFormat="1" applyFont="1" applyFill="1" applyBorder="1" applyAlignment="1">
      <alignment horizontal="center" vertical="center"/>
      <protection/>
    </xf>
    <xf numFmtId="2" fontId="5" fillId="0" borderId="45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6" fillId="0" borderId="23" xfId="84" applyFont="1" applyFill="1" applyBorder="1" applyAlignment="1">
      <alignment vertical="center"/>
      <protection/>
    </xf>
    <xf numFmtId="186" fontId="7" fillId="44" borderId="21" xfId="60" applyFont="1" applyFill="1" applyBorder="1" applyAlignment="1">
      <alignment horizontal="center" vertical="center"/>
    </xf>
    <xf numFmtId="186" fontId="7" fillId="44" borderId="21" xfId="60" applyFont="1" applyFill="1" applyBorder="1" applyAlignment="1">
      <alignment horizontal="center" vertical="center" wrapText="1"/>
    </xf>
    <xf numFmtId="49" fontId="6" fillId="44" borderId="26" xfId="91" applyNumberFormat="1" applyFont="1" applyFill="1" applyBorder="1" applyAlignment="1">
      <alignment horizontal="center" vertical="center"/>
      <protection/>
    </xf>
    <xf numFmtId="186" fontId="5" fillId="0" borderId="21" xfId="60" applyFont="1" applyFill="1" applyBorder="1" applyAlignment="1">
      <alignment horizontal="center" vertical="top"/>
    </xf>
    <xf numFmtId="49" fontId="8" fillId="0" borderId="48" xfId="105" applyNumberFormat="1" applyFont="1" applyFill="1" applyBorder="1" applyAlignment="1">
      <alignment horizontal="center" vertical="center"/>
      <protection/>
    </xf>
    <xf numFmtId="0" fontId="6" fillId="0" borderId="31" xfId="84" applyFont="1" applyFill="1" applyBorder="1" applyAlignment="1">
      <alignment vertical="center"/>
      <protection/>
    </xf>
    <xf numFmtId="0" fontId="6" fillId="0" borderId="16" xfId="84" applyFont="1" applyFill="1" applyBorder="1" applyAlignment="1">
      <alignment horizontal="center" vertical="center"/>
      <protection/>
    </xf>
    <xf numFmtId="186" fontId="5" fillId="0" borderId="21" xfId="60" applyFont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0" fontId="5" fillId="0" borderId="25" xfId="105" applyFont="1" applyFill="1" applyBorder="1" applyAlignment="1">
      <alignment vertical="center"/>
      <protection/>
    </xf>
    <xf numFmtId="0" fontId="10" fillId="0" borderId="25" xfId="105" applyFont="1" applyFill="1" applyBorder="1" applyAlignment="1">
      <alignment vertical="center" wrapText="1"/>
      <protection/>
    </xf>
    <xf numFmtId="0" fontId="5" fillId="0" borderId="25" xfId="105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1" fillId="44" borderId="30" xfId="0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46" borderId="30" xfId="0" applyFont="1" applyFill="1" applyBorder="1" applyAlignment="1">
      <alignment horizontal="left" vertical="center" wrapText="1"/>
    </xf>
    <xf numFmtId="0" fontId="11" fillId="45" borderId="49" xfId="64" applyFont="1" applyFill="1" applyBorder="1" applyAlignment="1">
      <alignment horizontal="left" vertical="center" wrapText="1"/>
      <protection/>
    </xf>
    <xf numFmtId="4" fontId="6" fillId="0" borderId="17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right"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39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0" borderId="40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191" fontId="6" fillId="0" borderId="17" xfId="0" applyNumberFormat="1" applyFont="1" applyFill="1" applyBorder="1" applyAlignment="1">
      <alignment horizontal="left" vertical="center" wrapText="1"/>
    </xf>
    <xf numFmtId="191" fontId="6" fillId="0" borderId="18" xfId="0" applyNumberFormat="1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/>
    </xf>
    <xf numFmtId="2" fontId="5" fillId="44" borderId="21" xfId="0" applyNumberFormat="1" applyFont="1" applyFill="1" applyBorder="1" applyAlignment="1">
      <alignment horizontal="center" vertical="center" wrapText="1"/>
    </xf>
    <xf numFmtId="2" fontId="5" fillId="44" borderId="50" xfId="0" applyNumberFormat="1" applyFont="1" applyFill="1" applyBorder="1" applyAlignment="1">
      <alignment horizontal="center" vertical="center" wrapText="1"/>
    </xf>
    <xf numFmtId="4" fontId="7" fillId="0" borderId="21" xfId="105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1" fontId="6" fillId="0" borderId="18" xfId="0" applyNumberFormat="1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left" wrapText="1"/>
    </xf>
    <xf numFmtId="1" fontId="6" fillId="0" borderId="18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44" borderId="18" xfId="0" applyNumberFormat="1" applyFont="1" applyFill="1" applyBorder="1" applyAlignment="1">
      <alignment horizontal="center" vertical="center" wrapText="1"/>
    </xf>
    <xf numFmtId="0" fontId="6" fillId="44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49" fontId="6" fillId="0" borderId="18" xfId="90" applyNumberFormat="1" applyFont="1" applyFill="1" applyBorder="1" applyAlignment="1">
      <alignment horizontal="left" vertical="center" wrapText="1"/>
      <protection/>
    </xf>
    <xf numFmtId="0" fontId="6" fillId="44" borderId="18" xfId="0" applyNumberFormat="1" applyFont="1" applyFill="1" applyBorder="1" applyAlignment="1">
      <alignment horizontal="center" vertical="center"/>
    </xf>
    <xf numFmtId="0" fontId="6" fillId="44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84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top"/>
    </xf>
    <xf numFmtId="0" fontId="6" fillId="0" borderId="17" xfId="84" applyFont="1" applyFill="1" applyBorder="1" applyAlignment="1">
      <alignment vertical="center"/>
      <protection/>
    </xf>
    <xf numFmtId="0" fontId="6" fillId="0" borderId="18" xfId="84" applyFont="1" applyFill="1" applyBorder="1" applyAlignment="1">
      <alignment vertical="center"/>
      <protection/>
    </xf>
    <xf numFmtId="0" fontId="21" fillId="0" borderId="18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/>
    </xf>
    <xf numFmtId="186" fontId="5" fillId="44" borderId="21" xfId="60" applyFont="1" applyFill="1" applyBorder="1" applyAlignment="1">
      <alignment horizontal="center" vertical="center"/>
    </xf>
    <xf numFmtId="186" fontId="7" fillId="44" borderId="21" xfId="60" applyFont="1" applyFill="1" applyBorder="1" applyAlignment="1">
      <alignment horizontal="center" vertical="center" wrapText="1"/>
    </xf>
    <xf numFmtId="186" fontId="5" fillId="0" borderId="21" xfId="60" applyFont="1" applyBorder="1" applyAlignment="1">
      <alignment horizontal="center"/>
    </xf>
    <xf numFmtId="186" fontId="5" fillId="0" borderId="21" xfId="60" applyFont="1" applyBorder="1" applyAlignment="1">
      <alignment horizontal="center" vertical="center"/>
    </xf>
    <xf numFmtId="186" fontId="5" fillId="0" borderId="21" xfId="60" applyFont="1" applyFill="1" applyBorder="1" applyAlignment="1">
      <alignment horizontal="center" vertical="center"/>
    </xf>
    <xf numFmtId="2" fontId="7" fillId="44" borderId="21" xfId="0" applyNumberFormat="1" applyFont="1" applyFill="1" applyBorder="1" applyAlignment="1">
      <alignment horizontal="center" vertical="center"/>
    </xf>
    <xf numFmtId="0" fontId="6" fillId="0" borderId="21" xfId="84" applyFont="1" applyFill="1" applyBorder="1" applyAlignment="1">
      <alignment horizontal="center" vertical="center"/>
      <protection/>
    </xf>
    <xf numFmtId="186" fontId="5" fillId="0" borderId="21" xfId="6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2" fontId="7" fillId="0" borderId="23" xfId="0" applyNumberFormat="1" applyFont="1" applyFill="1" applyBorder="1" applyAlignment="1">
      <alignment horizontal="center" vertical="center" wrapText="1"/>
    </xf>
    <xf numFmtId="2" fontId="5" fillId="44" borderId="21" xfId="0" applyNumberFormat="1" applyFont="1" applyFill="1" applyBorder="1" applyAlignment="1">
      <alignment horizontal="center" vertical="center"/>
    </xf>
    <xf numFmtId="186" fontId="14" fillId="44" borderId="45" xfId="60" applyFont="1" applyFill="1" applyBorder="1" applyAlignment="1">
      <alignment horizontal="center" vertical="center"/>
    </xf>
    <xf numFmtId="186" fontId="7" fillId="44" borderId="21" xfId="60" applyFont="1" applyFill="1" applyBorder="1" applyAlignment="1">
      <alignment horizontal="center" vertical="center"/>
    </xf>
    <xf numFmtId="186" fontId="5" fillId="44" borderId="45" xfId="60" applyFont="1" applyFill="1" applyBorder="1" applyAlignment="1">
      <alignment horizontal="center" vertical="center"/>
    </xf>
    <xf numFmtId="186" fontId="5" fillId="44" borderId="51" xfId="60" applyFont="1" applyFill="1" applyBorder="1" applyAlignment="1">
      <alignment horizontal="center" vertical="center"/>
    </xf>
    <xf numFmtId="186" fontId="5" fillId="44" borderId="52" xfId="60" applyFont="1" applyFill="1" applyBorder="1" applyAlignment="1">
      <alignment horizontal="center" vertical="center"/>
    </xf>
    <xf numFmtId="186" fontId="5" fillId="44" borderId="53" xfId="60" applyFont="1" applyFill="1" applyBorder="1" applyAlignment="1">
      <alignment horizontal="center" vertical="center"/>
    </xf>
    <xf numFmtId="186" fontId="5" fillId="44" borderId="54" xfId="60" applyFont="1" applyFill="1" applyBorder="1" applyAlignment="1">
      <alignment horizontal="center" vertical="center"/>
    </xf>
    <xf numFmtId="186" fontId="5" fillId="44" borderId="45" xfId="60" applyFont="1" applyFill="1" applyBorder="1" applyAlignment="1">
      <alignment vertical="center" wrapText="1"/>
    </xf>
    <xf numFmtId="186" fontId="5" fillId="0" borderId="21" xfId="60" applyFont="1" applyFill="1" applyBorder="1" applyAlignment="1">
      <alignment horizontal="center" vertical="center" wrapText="1"/>
    </xf>
    <xf numFmtId="186" fontId="5" fillId="0" borderId="21" xfId="60" applyFont="1" applyFill="1" applyBorder="1" applyAlignment="1" applyProtection="1">
      <alignment horizontal="center" vertical="center"/>
      <protection/>
    </xf>
    <xf numFmtId="186" fontId="5" fillId="0" borderId="46" xfId="60" applyFont="1" applyFill="1" applyBorder="1" applyAlignment="1" applyProtection="1">
      <alignment horizontal="center" vertical="center"/>
      <protection/>
    </xf>
    <xf numFmtId="2" fontId="7" fillId="0" borderId="55" xfId="0" applyNumberFormat="1" applyFont="1" applyFill="1" applyBorder="1" applyAlignment="1">
      <alignment horizontal="center" vertical="center" wrapText="1"/>
    </xf>
    <xf numFmtId="186" fontId="5" fillId="0" borderId="31" xfId="6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186" fontId="7" fillId="0" borderId="21" xfId="60" applyFont="1" applyFill="1" applyBorder="1" applyAlignment="1">
      <alignment horizontal="center" vertical="center"/>
    </xf>
    <xf numFmtId="186" fontId="7" fillId="0" borderId="21" xfId="6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7" fillId="0" borderId="17" xfId="84" applyFont="1" applyFill="1" applyBorder="1" applyAlignment="1">
      <alignment horizontal="center" vertical="center"/>
      <protection/>
    </xf>
    <xf numFmtId="0" fontId="7" fillId="0" borderId="18" xfId="91" applyFont="1" applyFill="1" applyBorder="1" applyAlignment="1">
      <alignment horizontal="center" vertical="center"/>
      <protection/>
    </xf>
    <xf numFmtId="49" fontId="10" fillId="0" borderId="18" xfId="91" applyNumberFormat="1" applyFont="1" applyFill="1" applyBorder="1" applyAlignment="1">
      <alignment horizontal="center" vertical="center"/>
      <protection/>
    </xf>
    <xf numFmtId="49" fontId="10" fillId="0" borderId="18" xfId="90" applyNumberFormat="1" applyFont="1" applyFill="1" applyBorder="1" applyAlignment="1">
      <alignment horizontal="center" vertical="center" wrapText="1"/>
      <protection/>
    </xf>
    <xf numFmtId="0" fontId="10" fillId="0" borderId="18" xfId="91" applyFont="1" applyFill="1" applyBorder="1" applyAlignment="1">
      <alignment horizontal="center" vertical="center" wrapText="1"/>
      <protection/>
    </xf>
    <xf numFmtId="0" fontId="10" fillId="0" borderId="18" xfId="91" applyFont="1" applyFill="1" applyBorder="1" applyAlignment="1">
      <alignment horizontal="center" vertical="center"/>
      <protection/>
    </xf>
    <xf numFmtId="0" fontId="10" fillId="0" borderId="26" xfId="84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left" vertical="top" wrapText="1"/>
      <protection/>
    </xf>
    <xf numFmtId="186" fontId="5" fillId="47" borderId="21" xfId="60" applyFont="1" applyFill="1" applyBorder="1" applyAlignment="1">
      <alignment horizontal="center" vertical="center"/>
    </xf>
    <xf numFmtId="0" fontId="6" fillId="47" borderId="18" xfId="0" applyFont="1" applyFill="1" applyBorder="1" applyAlignment="1">
      <alignment horizontal="center" vertical="center"/>
    </xf>
    <xf numFmtId="191" fontId="6" fillId="47" borderId="18" xfId="0" applyNumberFormat="1" applyFont="1" applyFill="1" applyBorder="1" applyAlignment="1">
      <alignment horizontal="left" vertical="center" wrapText="1"/>
    </xf>
    <xf numFmtId="2" fontId="5" fillId="47" borderId="21" xfId="0" applyNumberFormat="1" applyFont="1" applyFill="1" applyBorder="1" applyAlignment="1">
      <alignment horizontal="center" vertical="center"/>
    </xf>
    <xf numFmtId="0" fontId="10" fillId="47" borderId="18" xfId="0" applyFont="1" applyFill="1" applyBorder="1" applyAlignment="1">
      <alignment vertical="center" wrapText="1"/>
    </xf>
    <xf numFmtId="0" fontId="10" fillId="47" borderId="18" xfId="0" applyNumberFormat="1" applyFont="1" applyFill="1" applyBorder="1" applyAlignment="1" applyProtection="1">
      <alignment horizontal="left" vertical="top" wrapText="1"/>
      <protection/>
    </xf>
    <xf numFmtId="0" fontId="10" fillId="47" borderId="18" xfId="91" applyFont="1" applyFill="1" applyBorder="1" applyAlignment="1">
      <alignment horizontal="center" vertical="center" wrapText="1"/>
      <protection/>
    </xf>
    <xf numFmtId="0" fontId="10" fillId="47" borderId="18" xfId="0" applyFont="1" applyFill="1" applyBorder="1" applyAlignment="1">
      <alignment horizontal="center" vertical="center"/>
    </xf>
    <xf numFmtId="0" fontId="10" fillId="47" borderId="18" xfId="0" applyNumberFormat="1" applyFont="1" applyFill="1" applyBorder="1" applyAlignment="1">
      <alignment horizontal="center" vertical="center" wrapText="1"/>
    </xf>
    <xf numFmtId="0" fontId="10" fillId="47" borderId="18" xfId="0" applyNumberFormat="1" applyFont="1" applyFill="1" applyBorder="1" applyAlignment="1">
      <alignment horizontal="center" vertical="center"/>
    </xf>
    <xf numFmtId="0" fontId="10" fillId="47" borderId="39" xfId="0" applyNumberFormat="1" applyFont="1" applyFill="1" applyBorder="1" applyAlignment="1">
      <alignment horizontal="center" vertical="center" wrapText="1"/>
    </xf>
    <xf numFmtId="2" fontId="7" fillId="0" borderId="56" xfId="0" applyNumberFormat="1" applyFont="1" applyFill="1" applyBorder="1" applyAlignment="1">
      <alignment horizontal="center" vertical="center"/>
    </xf>
    <xf numFmtId="2" fontId="7" fillId="0" borderId="56" xfId="91" applyNumberFormat="1" applyFont="1" applyFill="1" applyBorder="1" applyAlignment="1">
      <alignment horizontal="center" vertical="center"/>
      <protection/>
    </xf>
    <xf numFmtId="186" fontId="7" fillId="0" borderId="56" xfId="60" applyFont="1" applyFill="1" applyBorder="1" applyAlignment="1">
      <alignment horizontal="center" vertical="center"/>
    </xf>
    <xf numFmtId="186" fontId="7" fillId="0" borderId="56" xfId="60" applyFont="1" applyFill="1" applyBorder="1" applyAlignment="1">
      <alignment horizontal="center"/>
    </xf>
    <xf numFmtId="186" fontId="7" fillId="0" borderId="57" xfId="60" applyFont="1" applyFill="1" applyBorder="1" applyAlignment="1">
      <alignment horizontal="center"/>
    </xf>
    <xf numFmtId="0" fontId="6" fillId="0" borderId="58" xfId="105" applyFont="1" applyFill="1" applyBorder="1" applyAlignment="1">
      <alignment vertical="center"/>
      <protection/>
    </xf>
    <xf numFmtId="0" fontId="10" fillId="0" borderId="32" xfId="84" applyFont="1" applyFill="1" applyBorder="1" applyAlignment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left" vertical="top" wrapText="1"/>
      <protection/>
    </xf>
    <xf numFmtId="0" fontId="6" fillId="0" borderId="5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/>
    </xf>
    <xf numFmtId="2" fontId="5" fillId="44" borderId="59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84" applyFont="1" applyFill="1" applyBorder="1" applyAlignment="1">
      <alignment horizontal="center" vertical="center"/>
      <protection/>
    </xf>
    <xf numFmtId="2" fontId="7" fillId="0" borderId="23" xfId="0" applyNumberFormat="1" applyFont="1" applyFill="1" applyBorder="1" applyAlignment="1">
      <alignment horizontal="center" vertical="center"/>
    </xf>
    <xf numFmtId="199" fontId="5" fillId="0" borderId="21" xfId="60" applyNumberFormat="1" applyFont="1" applyFill="1" applyBorder="1" applyAlignment="1">
      <alignment horizontal="center" vertical="top"/>
    </xf>
    <xf numFmtId="199" fontId="5" fillId="47" borderId="21" xfId="6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top" wrapText="1"/>
    </xf>
    <xf numFmtId="186" fontId="7" fillId="0" borderId="56" xfId="60" applyFont="1" applyFill="1" applyBorder="1" applyAlignment="1">
      <alignment horizontal="center" vertical="top"/>
    </xf>
    <xf numFmtId="186" fontId="5" fillId="0" borderId="56" xfId="60" applyFont="1" applyFill="1" applyBorder="1" applyAlignment="1">
      <alignment horizontal="center" vertical="top"/>
    </xf>
    <xf numFmtId="0" fontId="6" fillId="0" borderId="58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wrapText="1"/>
    </xf>
    <xf numFmtId="0" fontId="6" fillId="0" borderId="39" xfId="0" applyNumberFormat="1" applyFont="1" applyFill="1" applyBorder="1" applyAlignment="1">
      <alignment horizontal="center" vertical="center" wrapText="1"/>
    </xf>
    <xf numFmtId="186" fontId="5" fillId="0" borderId="46" xfId="60" applyFont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2" fontId="7" fillId="44" borderId="23" xfId="0" applyNumberFormat="1" applyFont="1" applyFill="1" applyBorder="1" applyAlignment="1">
      <alignment horizontal="center" vertical="center"/>
    </xf>
    <xf numFmtId="0" fontId="6" fillId="0" borderId="32" xfId="84" applyFont="1" applyBorder="1" applyAlignment="1">
      <alignment horizontal="center" vertical="center"/>
      <protection/>
    </xf>
    <xf numFmtId="1" fontId="6" fillId="0" borderId="39" xfId="0" applyNumberFormat="1" applyFont="1" applyFill="1" applyBorder="1" applyAlignment="1">
      <alignment horizontal="left" vertical="center"/>
    </xf>
    <xf numFmtId="0" fontId="6" fillId="0" borderId="39" xfId="84" applyFont="1" applyFill="1" applyBorder="1" applyAlignment="1">
      <alignment horizontal="center" vertical="center" wrapText="1"/>
      <protection/>
    </xf>
    <xf numFmtId="186" fontId="5" fillId="0" borderId="46" xfId="60" applyFont="1" applyFill="1" applyBorder="1" applyAlignment="1">
      <alignment horizontal="center" vertical="center"/>
    </xf>
    <xf numFmtId="0" fontId="6" fillId="0" borderId="22" xfId="84" applyFont="1" applyBorder="1" applyAlignment="1">
      <alignment horizontal="center" vertical="center"/>
      <protection/>
    </xf>
    <xf numFmtId="0" fontId="15" fillId="0" borderId="10" xfId="84" applyFont="1" applyFill="1" applyBorder="1" applyAlignment="1">
      <alignment horizontal="center" vertical="center" wrapText="1"/>
      <protection/>
    </xf>
    <xf numFmtId="0" fontId="6" fillId="0" borderId="10" xfId="86" applyFont="1" applyFill="1" applyBorder="1" applyAlignment="1">
      <alignment horizontal="center" vertical="center"/>
      <protection/>
    </xf>
    <xf numFmtId="2" fontId="7" fillId="44" borderId="23" xfId="0" applyNumberFormat="1" applyFont="1" applyFill="1" applyBorder="1" applyAlignment="1">
      <alignment horizontal="center" vertical="center"/>
    </xf>
    <xf numFmtId="0" fontId="6" fillId="0" borderId="60" xfId="84" applyFont="1" applyFill="1" applyBorder="1" applyAlignment="1">
      <alignment horizontal="center" vertical="center"/>
      <protection/>
    </xf>
    <xf numFmtId="0" fontId="6" fillId="0" borderId="22" xfId="84" applyFont="1" applyFill="1" applyBorder="1" applyAlignment="1">
      <alignment horizontal="center" vertical="center"/>
      <protection/>
    </xf>
    <xf numFmtId="2" fontId="10" fillId="0" borderId="61" xfId="105" applyNumberFormat="1" applyFont="1" applyFill="1" applyBorder="1" applyAlignment="1">
      <alignment horizontal="center" vertical="center"/>
      <protection/>
    </xf>
    <xf numFmtId="0" fontId="6" fillId="0" borderId="18" xfId="105" applyFont="1" applyFill="1" applyBorder="1" applyAlignment="1">
      <alignment horizontal="center" vertical="center" wrapText="1"/>
      <protection/>
    </xf>
    <xf numFmtId="0" fontId="5" fillId="0" borderId="18" xfId="105" applyFont="1" applyFill="1" applyBorder="1" applyAlignment="1">
      <alignment horizontal="center" vertical="center" wrapText="1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47" borderId="26" xfId="106" applyFont="1" applyFill="1" applyBorder="1" applyAlignment="1">
      <alignment horizontal="center" vertical="center"/>
      <protection/>
    </xf>
    <xf numFmtId="0" fontId="6" fillId="47" borderId="17" xfId="99" applyFont="1" applyFill="1" applyBorder="1" applyAlignment="1">
      <alignment horizontal="left" vertical="center" wrapText="1"/>
      <protection/>
    </xf>
    <xf numFmtId="0" fontId="6" fillId="47" borderId="18" xfId="99" applyFont="1" applyFill="1" applyBorder="1" applyAlignment="1">
      <alignment horizontal="center" vertical="center" wrapText="1"/>
      <protection/>
    </xf>
    <xf numFmtId="2" fontId="5" fillId="47" borderId="21" xfId="99" applyNumberFormat="1" applyFont="1" applyFill="1" applyBorder="1" applyAlignment="1">
      <alignment horizontal="center" vertical="center"/>
      <protection/>
    </xf>
    <xf numFmtId="4" fontId="6" fillId="47" borderId="40" xfId="0" applyNumberFormat="1" applyFont="1" applyFill="1" applyBorder="1" applyAlignment="1">
      <alignment horizontal="left" vertical="center" wrapText="1"/>
    </xf>
    <xf numFmtId="4" fontId="5" fillId="47" borderId="21" xfId="0" applyNumberFormat="1" applyFont="1" applyFill="1" applyBorder="1" applyAlignment="1">
      <alignment horizontal="center" vertical="center" wrapText="1"/>
    </xf>
    <xf numFmtId="0" fontId="23" fillId="47" borderId="26" xfId="106" applyFont="1" applyFill="1" applyBorder="1" applyAlignment="1">
      <alignment horizontal="center" vertical="center"/>
      <protection/>
    </xf>
    <xf numFmtId="4" fontId="6" fillId="47" borderId="18" xfId="0" applyNumberFormat="1" applyFont="1" applyFill="1" applyBorder="1" applyAlignment="1">
      <alignment horizontal="left" vertical="center" wrapText="1"/>
    </xf>
    <xf numFmtId="4" fontId="6" fillId="47" borderId="18" xfId="0" applyNumberFormat="1" applyFont="1" applyFill="1" applyBorder="1" applyAlignment="1">
      <alignment horizontal="center" vertical="center" wrapText="1"/>
    </xf>
    <xf numFmtId="4" fontId="6" fillId="47" borderId="18" xfId="0" applyNumberFormat="1" applyFont="1" applyFill="1" applyBorder="1" applyAlignment="1">
      <alignment horizontal="right" vertical="center" wrapText="1"/>
    </xf>
    <xf numFmtId="2" fontId="5" fillId="47" borderId="21" xfId="0" applyNumberFormat="1" applyFont="1" applyFill="1" applyBorder="1" applyAlignment="1">
      <alignment horizontal="center" vertical="center"/>
    </xf>
    <xf numFmtId="2" fontId="5" fillId="47" borderId="18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47" borderId="18" xfId="0" applyNumberFormat="1" applyFont="1" applyFill="1" applyBorder="1" applyAlignment="1">
      <alignment horizontal="center" vertical="center" wrapText="1"/>
    </xf>
    <xf numFmtId="0" fontId="11" fillId="47" borderId="18" xfId="0" applyNumberFormat="1" applyFont="1" applyFill="1" applyBorder="1" applyAlignment="1">
      <alignment horizontal="left" vertical="center" wrapText="1"/>
    </xf>
    <xf numFmtId="2" fontId="6" fillId="47" borderId="18" xfId="0" applyNumberFormat="1" applyFont="1" applyFill="1" applyBorder="1" applyAlignment="1">
      <alignment vertical="center" wrapText="1"/>
    </xf>
    <xf numFmtId="4" fontId="6" fillId="47" borderId="40" xfId="0" applyNumberFormat="1" applyFont="1" applyFill="1" applyBorder="1" applyAlignment="1">
      <alignment horizontal="right" vertical="center" wrapText="1"/>
    </xf>
    <xf numFmtId="0" fontId="6" fillId="47" borderId="26" xfId="105" applyFont="1" applyFill="1" applyBorder="1" applyAlignment="1">
      <alignment horizontal="center" vertical="center"/>
      <protection/>
    </xf>
    <xf numFmtId="0" fontId="11" fillId="47" borderId="18" xfId="0" applyNumberFormat="1" applyFont="1" applyFill="1" applyBorder="1" applyAlignment="1">
      <alignment horizontal="right" vertical="center" wrapText="1"/>
    </xf>
    <xf numFmtId="0" fontId="11" fillId="47" borderId="18" xfId="0" applyNumberFormat="1" applyFont="1" applyFill="1" applyBorder="1" applyAlignment="1">
      <alignment horizontal="left" vertical="center" wrapText="1"/>
    </xf>
    <xf numFmtId="0" fontId="6" fillId="47" borderId="18" xfId="0" applyNumberFormat="1" applyFont="1" applyFill="1" applyBorder="1" applyAlignment="1">
      <alignment horizontal="left" vertical="center" wrapText="1"/>
    </xf>
    <xf numFmtId="0" fontId="6" fillId="47" borderId="18" xfId="105" applyFont="1" applyFill="1" applyBorder="1" applyAlignment="1">
      <alignment horizontal="center" vertical="center" wrapText="1"/>
      <protection/>
    </xf>
    <xf numFmtId="2" fontId="5" fillId="47" borderId="21" xfId="105" applyNumberFormat="1" applyFont="1" applyFill="1" applyBorder="1" applyAlignment="1">
      <alignment horizontal="center" vertical="center"/>
      <protection/>
    </xf>
    <xf numFmtId="2" fontId="5" fillId="47" borderId="56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7" fillId="0" borderId="10" xfId="105" applyNumberFormat="1" applyFont="1" applyFill="1" applyBorder="1" applyAlignment="1" applyProtection="1">
      <alignment horizontal="center" vertical="center"/>
      <protection/>
    </xf>
    <xf numFmtId="4" fontId="7" fillId="0" borderId="62" xfId="105" applyNumberFormat="1" applyFont="1" applyFill="1" applyBorder="1" applyAlignment="1" applyProtection="1">
      <alignment horizontal="center" vertical="center"/>
      <protection/>
    </xf>
    <xf numFmtId="4" fontId="5" fillId="44" borderId="63" xfId="0" applyNumberFormat="1" applyFont="1" applyFill="1" applyBorder="1" applyAlignment="1">
      <alignment horizontal="center" vertical="center" wrapText="1"/>
    </xf>
    <xf numFmtId="4" fontId="5" fillId="44" borderId="56" xfId="0" applyNumberFormat="1" applyFont="1" applyFill="1" applyBorder="1" applyAlignment="1">
      <alignment horizontal="center" vertic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12" fillId="47" borderId="10" xfId="0" applyNumberFormat="1" applyFont="1" applyFill="1" applyBorder="1" applyAlignment="1">
      <alignment horizontal="center" vertical="center"/>
    </xf>
    <xf numFmtId="0" fontId="5" fillId="47" borderId="10" xfId="105" applyFont="1" applyFill="1" applyBorder="1" applyAlignment="1">
      <alignment horizontal="center" vertical="center" wrapText="1"/>
      <protection/>
    </xf>
    <xf numFmtId="0" fontId="11" fillId="47" borderId="10" xfId="0" applyNumberFormat="1" applyFont="1" applyFill="1" applyBorder="1" applyAlignment="1">
      <alignment horizontal="center" vertical="center" wrapText="1"/>
    </xf>
    <xf numFmtId="2" fontId="5" fillId="47" borderId="62" xfId="0" applyNumberFormat="1" applyFont="1" applyFill="1" applyBorder="1" applyAlignment="1">
      <alignment horizontal="center" vertical="center"/>
    </xf>
    <xf numFmtId="0" fontId="12" fillId="47" borderId="18" xfId="0" applyNumberFormat="1" applyFont="1" applyFill="1" applyBorder="1" applyAlignment="1">
      <alignment horizontal="center" vertical="center"/>
    </xf>
    <xf numFmtId="0" fontId="11" fillId="47" borderId="18" xfId="0" applyNumberFormat="1" applyFont="1" applyFill="1" applyBorder="1" applyAlignment="1">
      <alignment horizontal="center" vertical="center" wrapText="1"/>
    </xf>
    <xf numFmtId="2" fontId="5" fillId="47" borderId="56" xfId="0" applyNumberFormat="1" applyFont="1" applyFill="1" applyBorder="1" applyAlignment="1">
      <alignment horizontal="center" vertical="center"/>
    </xf>
    <xf numFmtId="0" fontId="6" fillId="47" borderId="18" xfId="0" applyNumberFormat="1" applyFont="1" applyFill="1" applyBorder="1" applyAlignment="1">
      <alignment vertical="center" wrapText="1"/>
    </xf>
    <xf numFmtId="0" fontId="6" fillId="47" borderId="18" xfId="0" applyNumberFormat="1" applyFont="1" applyFill="1" applyBorder="1" applyAlignment="1">
      <alignment horizontal="right" vertical="center" wrapText="1"/>
    </xf>
    <xf numFmtId="0" fontId="6" fillId="47" borderId="18" xfId="0" applyFont="1" applyFill="1" applyBorder="1" applyAlignment="1">
      <alignment horizontal="right" vertical="center"/>
    </xf>
    <xf numFmtId="0" fontId="12" fillId="47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47" borderId="18" xfId="0" applyNumberFormat="1" applyFont="1" applyFill="1" applyBorder="1" applyAlignment="1">
      <alignment horizontal="center" vertical="center" wrapText="1"/>
    </xf>
    <xf numFmtId="0" fontId="11" fillId="47" borderId="18" xfId="0" applyNumberFormat="1" applyFont="1" applyFill="1" applyBorder="1" applyAlignment="1">
      <alignment horizontal="center" vertical="center" wrapText="1"/>
    </xf>
    <xf numFmtId="0" fontId="6" fillId="47" borderId="18" xfId="0" applyFont="1" applyFill="1" applyBorder="1" applyAlignment="1">
      <alignment horizontal="center" vertical="center"/>
    </xf>
    <xf numFmtId="0" fontId="6" fillId="47" borderId="18" xfId="84" applyFont="1" applyFill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>
      <alignment horizontal="right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23" fillId="0" borderId="26" xfId="105" applyFont="1" applyFill="1" applyBorder="1" applyAlignment="1">
      <alignment horizontal="center" vertical="center"/>
      <protection/>
    </xf>
    <xf numFmtId="187" fontId="5" fillId="0" borderId="21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86" fontId="14" fillId="44" borderId="64" xfId="60" applyFont="1" applyFill="1" applyBorder="1" applyAlignment="1">
      <alignment horizontal="center" vertical="center"/>
    </xf>
    <xf numFmtId="0" fontId="6" fillId="0" borderId="0" xfId="105" applyFont="1" applyFill="1" applyBorder="1" applyAlignment="1">
      <alignment horizontal="center" vertical="center"/>
      <protection/>
    </xf>
    <xf numFmtId="0" fontId="5" fillId="0" borderId="0" xfId="105" applyFont="1" applyFill="1" applyBorder="1" applyAlignment="1">
      <alignment horizontal="right" vertical="center" wrapText="1"/>
      <protection/>
    </xf>
    <xf numFmtId="0" fontId="5" fillId="0" borderId="25" xfId="105" applyFont="1" applyFill="1" applyBorder="1" applyAlignment="1">
      <alignment horizontal="center" vertical="center" wrapText="1"/>
      <protection/>
    </xf>
    <xf numFmtId="0" fontId="6" fillId="0" borderId="65" xfId="105" applyFont="1" applyFill="1" applyBorder="1" applyAlignment="1">
      <alignment horizontal="center" vertical="center" wrapText="1"/>
      <protection/>
    </xf>
    <xf numFmtId="0" fontId="5" fillId="0" borderId="0" xfId="105" applyFont="1" applyFill="1" applyBorder="1" applyAlignment="1">
      <alignment horizontal="left" vertical="center"/>
      <protection/>
    </xf>
    <xf numFmtId="0" fontId="5" fillId="0" borderId="0" xfId="105" applyFont="1" applyFill="1" applyBorder="1" applyAlignment="1">
      <alignment horizontal="center" vertical="center" wrapText="1"/>
      <protection/>
    </xf>
    <xf numFmtId="0" fontId="6" fillId="0" borderId="66" xfId="105" applyFont="1" applyFill="1" applyBorder="1" applyAlignment="1">
      <alignment horizontal="center" vertical="center" textRotation="90"/>
      <protection/>
    </xf>
    <xf numFmtId="0" fontId="6" fillId="0" borderId="12" xfId="105" applyFont="1" applyFill="1" applyBorder="1" applyAlignment="1">
      <alignment horizontal="center" vertical="center" textRotation="90"/>
      <protection/>
    </xf>
    <xf numFmtId="0" fontId="6" fillId="0" borderId="67" xfId="105" applyFont="1" applyFill="1" applyBorder="1" applyAlignment="1">
      <alignment horizontal="center" vertical="center"/>
      <protection/>
    </xf>
    <xf numFmtId="0" fontId="6" fillId="0" borderId="68" xfId="105" applyFont="1" applyFill="1" applyBorder="1" applyAlignment="1">
      <alignment horizontal="center" vertical="center"/>
      <protection/>
    </xf>
    <xf numFmtId="0" fontId="6" fillId="0" borderId="69" xfId="105" applyFont="1" applyFill="1" applyBorder="1" applyAlignment="1">
      <alignment horizontal="center" vertical="center"/>
      <protection/>
    </xf>
    <xf numFmtId="0" fontId="6" fillId="0" borderId="66" xfId="105" applyFont="1" applyFill="1" applyBorder="1" applyAlignment="1">
      <alignment horizontal="center" vertical="center"/>
      <protection/>
    </xf>
    <xf numFmtId="0" fontId="6" fillId="0" borderId="12" xfId="105" applyFont="1" applyFill="1" applyBorder="1" applyAlignment="1">
      <alignment horizontal="center" vertical="center"/>
      <protection/>
    </xf>
    <xf numFmtId="4" fontId="6" fillId="0" borderId="70" xfId="105" applyNumberFormat="1" applyFont="1" applyFill="1" applyBorder="1" applyAlignment="1">
      <alignment horizontal="right" vertical="center"/>
      <protection/>
    </xf>
    <xf numFmtId="4" fontId="6" fillId="0" borderId="71" xfId="105" applyNumberFormat="1" applyFont="1" applyFill="1" applyBorder="1" applyAlignment="1">
      <alignment horizontal="right" vertical="center"/>
      <protection/>
    </xf>
    <xf numFmtId="4" fontId="6" fillId="0" borderId="72" xfId="105" applyNumberFormat="1" applyFont="1" applyFill="1" applyBorder="1" applyAlignment="1">
      <alignment horizontal="right" vertical="center"/>
      <protection/>
    </xf>
    <xf numFmtId="14" fontId="6" fillId="0" borderId="0" xfId="105" applyNumberFormat="1" applyFont="1" applyFill="1" applyBorder="1" applyAlignment="1">
      <alignment horizontal="center" vertical="center" wrapText="1"/>
      <protection/>
    </xf>
    <xf numFmtId="0" fontId="6" fillId="0" borderId="0" xfId="105" applyFont="1" applyFill="1" applyBorder="1" applyAlignment="1">
      <alignment horizontal="center" vertical="center" wrapText="1"/>
      <protection/>
    </xf>
    <xf numFmtId="0" fontId="6" fillId="0" borderId="25" xfId="105" applyFont="1" applyFill="1" applyBorder="1" applyAlignment="1">
      <alignment horizontal="right" vertical="center"/>
      <protection/>
    </xf>
    <xf numFmtId="14" fontId="6" fillId="0" borderId="0" xfId="105" applyNumberFormat="1" applyFont="1" applyFill="1" applyBorder="1" applyAlignment="1">
      <alignment horizontal="center" vertical="center"/>
      <protection/>
    </xf>
    <xf numFmtId="0" fontId="5" fillId="0" borderId="0" xfId="105" applyFont="1" applyFill="1" applyAlignment="1">
      <alignment horizontal="right" vertical="center"/>
      <protection/>
    </xf>
    <xf numFmtId="4" fontId="5" fillId="0" borderId="0" xfId="105" applyNumberFormat="1" applyFont="1" applyFill="1" applyBorder="1" applyAlignment="1">
      <alignment horizontal="center" vertical="center" wrapText="1"/>
      <protection/>
    </xf>
    <xf numFmtId="0" fontId="6" fillId="0" borderId="71" xfId="105" applyFont="1" applyFill="1" applyBorder="1" applyAlignment="1">
      <alignment horizontal="left" vertical="center"/>
      <protection/>
    </xf>
    <xf numFmtId="0" fontId="6" fillId="0" borderId="0" xfId="105" applyFont="1" applyFill="1" applyBorder="1" applyAlignment="1">
      <alignment horizontal="left" vertical="center" wrapText="1"/>
      <protection/>
    </xf>
    <xf numFmtId="0" fontId="20" fillId="0" borderId="65" xfId="105" applyFont="1" applyFill="1" applyBorder="1" applyAlignment="1">
      <alignment horizontal="center" vertical="center" wrapText="1"/>
      <protection/>
    </xf>
    <xf numFmtId="0" fontId="5" fillId="0" borderId="0" xfId="105" applyFont="1" applyFill="1" applyBorder="1" applyAlignment="1">
      <alignment horizontal="center" vertical="center"/>
      <protection/>
    </xf>
    <xf numFmtId="0" fontId="15" fillId="0" borderId="0" xfId="105" applyFont="1" applyFill="1" applyBorder="1" applyAlignment="1">
      <alignment horizontal="center" vertical="center"/>
      <protection/>
    </xf>
    <xf numFmtId="0" fontId="6" fillId="0" borderId="0" xfId="105" applyFont="1" applyFill="1" applyBorder="1" applyAlignment="1">
      <alignment horizontal="center" vertical="center" textRotation="90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zcēlums1" xfId="21"/>
    <cellStyle name="20% - Izcēlums2" xfId="22"/>
    <cellStyle name="20% - Izcēlums3" xfId="23"/>
    <cellStyle name="20% - Izcēlums4" xfId="24"/>
    <cellStyle name="20% - Izcēlums5" xfId="25"/>
    <cellStyle name="20% - Izcēlum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zcēlums1" xfId="33"/>
    <cellStyle name="40% - Izcēlums2" xfId="34"/>
    <cellStyle name="40% - Izcēlums3" xfId="35"/>
    <cellStyle name="40% - Izcēlums4" xfId="36"/>
    <cellStyle name="40% - Izcēlums5" xfId="37"/>
    <cellStyle name="40% - Izcēlum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zcēlums1" xfId="45"/>
    <cellStyle name="60% - Izcēlums2" xfId="46"/>
    <cellStyle name="60% - Izcēlums3" xfId="47"/>
    <cellStyle name="60% - Izcēlums4" xfId="48"/>
    <cellStyle name="60% - Izcēlums5" xfId="49"/>
    <cellStyle name="60% - Izcēlum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cel Built-in Normal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zcēlums1" xfId="74"/>
    <cellStyle name="Izcēlums2" xfId="75"/>
    <cellStyle name="Izcēlums3" xfId="76"/>
    <cellStyle name="Izcēlums4" xfId="77"/>
    <cellStyle name="Izcēlums5" xfId="78"/>
    <cellStyle name="Izcēlums6" xfId="79"/>
    <cellStyle name="Linked Cell" xfId="80"/>
    <cellStyle name="Neutral" xfId="81"/>
    <cellStyle name="Normal 10" xfId="82"/>
    <cellStyle name="Normal 2" xfId="83"/>
    <cellStyle name="Normal 2 2" xfId="84"/>
    <cellStyle name="Normal 2 2 2" xfId="85"/>
    <cellStyle name="Normal 3" xfId="86"/>
    <cellStyle name="Normal 4" xfId="87"/>
    <cellStyle name="Normal 5" xfId="88"/>
    <cellStyle name="Normal_4" xfId="89"/>
    <cellStyle name="Normal_RS_spec_vent_17.05" xfId="90"/>
    <cellStyle name="Normal_Viinkalni" xfId="91"/>
    <cellStyle name="Note" xfId="92"/>
    <cellStyle name="Output" xfId="93"/>
    <cellStyle name="Parastais_Lapa2" xfId="94"/>
    <cellStyle name="Parasts 2" xfId="95"/>
    <cellStyle name="Percent" xfId="96"/>
    <cellStyle name="Stils 1" xfId="97"/>
    <cellStyle name="Stils 1 2" xfId="98"/>
    <cellStyle name="Style 1" xfId="99"/>
    <cellStyle name="Title" xfId="100"/>
    <cellStyle name="Total" xfId="101"/>
    <cellStyle name="Warning Text" xfId="102"/>
    <cellStyle name="Обычный 2" xfId="103"/>
    <cellStyle name="Обычный_01.DPN_PINKI_TIPOGRAFIJA_KONTROLTAME_VADIMS-na sertifikat 2" xfId="104"/>
    <cellStyle name="Обычный_33. OZOLNIEKU NOVADA DOME_OZO SKOLA_TELPU, GAITENU, KAPNU TELPU REMONTS_TAME_VADIMS_2011_02_25_melnraksts" xfId="105"/>
    <cellStyle name="Обычный_33. OZOLNIEKU NOVADA DOME_OZO SKOLA_TELPU, GAITENU, KAPNU TELPU REMONTS_TAME_VADIMS_2011_02_25_melnraksts_09. ELITE BRAIN_ZIKI_KUTS BUVNIECIBA_TAME_2013_08_01+EL labots" xfId="106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43"/>
  <sheetViews>
    <sheetView view="pageBreakPreview" zoomScaleSheetLayoutView="100" zoomScalePageLayoutView="0" workbookViewId="0" topLeftCell="A1">
      <selection activeCell="I53" sqref="I53"/>
    </sheetView>
  </sheetViews>
  <sheetFormatPr defaultColWidth="9.140625" defaultRowHeight="12.75"/>
  <cols>
    <col min="1" max="1" width="4.140625" style="24" customWidth="1"/>
    <col min="2" max="2" width="10.8515625" style="38" customWidth="1"/>
    <col min="3" max="3" width="40.00390625" style="41" customWidth="1"/>
    <col min="4" max="4" width="5.8515625" style="41" bestFit="1" customWidth="1"/>
    <col min="5" max="5" width="7.8515625" style="41" customWidth="1"/>
    <col min="6" max="6" width="5.7109375" style="38" bestFit="1" customWidth="1"/>
    <col min="7" max="7" width="5.7109375" style="24" bestFit="1" customWidth="1"/>
    <col min="8" max="8" width="7.28125" style="24" customWidth="1"/>
    <col min="9" max="9" width="6.7109375" style="24" bestFit="1" customWidth="1"/>
    <col min="10" max="10" width="7.00390625" style="24" bestFit="1" customWidth="1"/>
    <col min="11" max="11" width="7.00390625" style="24" customWidth="1"/>
    <col min="12" max="16" width="8.421875" style="24" customWidth="1"/>
    <col min="17" max="16384" width="9.140625" style="24" customWidth="1"/>
  </cols>
  <sheetData>
    <row r="1" spans="3:16" s="20" customFormat="1" ht="18" customHeight="1">
      <c r="C1" s="21"/>
      <c r="D1" s="21"/>
      <c r="E1" s="21"/>
      <c r="L1" s="452" t="s">
        <v>19</v>
      </c>
      <c r="M1" s="452"/>
      <c r="N1" s="452"/>
      <c r="O1" s="452"/>
      <c r="P1" s="452"/>
    </row>
    <row r="2" spans="3:9" s="20" customFormat="1" ht="12.75" customHeight="1">
      <c r="C2" s="21"/>
      <c r="D2" s="453" t="s">
        <v>11</v>
      </c>
      <c r="E2" s="453"/>
      <c r="F2" s="453"/>
      <c r="G2" s="453"/>
      <c r="H2" s="453"/>
      <c r="I2" s="22" t="s">
        <v>23</v>
      </c>
    </row>
    <row r="3" spans="3:14" s="20" customFormat="1" ht="12.75" customHeight="1">
      <c r="C3" s="454" t="s">
        <v>26</v>
      </c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3:14" s="20" customFormat="1" ht="12.75" customHeight="1">
      <c r="C4" s="455" t="s">
        <v>7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</row>
    <row r="5" spans="3:14" s="20" customFormat="1" ht="12.75" customHeight="1"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20" customFormat="1" ht="12.75" customHeight="1">
      <c r="A6" s="456" t="s">
        <v>1</v>
      </c>
      <c r="B6" s="456"/>
      <c r="C6" s="457" t="e">
        <f>#REF!</f>
        <v>#REF!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</row>
    <row r="7" spans="1:14" s="20" customFormat="1" ht="12.75" customHeight="1">
      <c r="A7" s="456" t="s">
        <v>2</v>
      </c>
      <c r="B7" s="456"/>
      <c r="C7" s="457" t="e">
        <f>#REF!</f>
        <v>#REF!</v>
      </c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</row>
    <row r="8" spans="1:14" s="20" customFormat="1" ht="12.75" customHeight="1">
      <c r="A8" s="456" t="s">
        <v>3</v>
      </c>
      <c r="B8" s="456"/>
      <c r="C8" s="457" t="e">
        <f>#REF!</f>
        <v>#REF!</v>
      </c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</row>
    <row r="9" spans="1:14" s="20" customFormat="1" ht="12.75">
      <c r="A9" s="456" t="s">
        <v>17</v>
      </c>
      <c r="B9" s="456"/>
      <c r="C9" s="457" t="e">
        <f>#REF!</f>
        <v>#REF!</v>
      </c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</row>
    <row r="10" spans="1:14" s="20" customFormat="1" ht="12.75">
      <c r="A10" s="456" t="s">
        <v>4</v>
      </c>
      <c r="B10" s="456"/>
      <c r="C10" s="457" t="e">
        <f>#REF!</f>
        <v>#REF!</v>
      </c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</row>
    <row r="11" spans="1:14" s="20" customFormat="1" ht="12.75">
      <c r="A11" s="456" t="s">
        <v>12</v>
      </c>
      <c r="B11" s="456"/>
      <c r="C11" s="457" t="e">
        <f>#REF!</f>
        <v>#REF!</v>
      </c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</row>
    <row r="12" spans="1:14" s="20" customFormat="1" ht="12.75">
      <c r="A12" s="67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6" s="20" customFormat="1" ht="12.75" customHeight="1">
      <c r="A13" s="456" t="s">
        <v>58</v>
      </c>
      <c r="B13" s="456"/>
      <c r="C13" s="456"/>
      <c r="D13" s="456"/>
      <c r="E13" s="456"/>
      <c r="F13" s="456"/>
      <c r="G13" s="456"/>
      <c r="H13" s="68"/>
      <c r="I13" s="68"/>
      <c r="J13" s="68"/>
      <c r="K13" s="457" t="s">
        <v>13</v>
      </c>
      <c r="L13" s="457"/>
      <c r="M13" s="457"/>
      <c r="N13" s="473">
        <f>P48</f>
        <v>0</v>
      </c>
      <c r="O13" s="473"/>
      <c r="P13" s="23" t="s">
        <v>18</v>
      </c>
    </row>
    <row r="14" spans="1:16" s="20" customFormat="1" ht="12.75">
      <c r="A14" s="67"/>
      <c r="B14" s="67"/>
      <c r="C14" s="67"/>
      <c r="D14" s="67"/>
      <c r="E14" s="67"/>
      <c r="F14" s="67"/>
      <c r="G14" s="67"/>
      <c r="H14" s="68"/>
      <c r="I14" s="68"/>
      <c r="J14" s="68"/>
      <c r="K14" s="68"/>
      <c r="L14" s="68"/>
      <c r="M14" s="68"/>
      <c r="N14" s="69"/>
      <c r="O14" s="68"/>
      <c r="P14" s="23"/>
    </row>
    <row r="15" spans="2:16" ht="12.75">
      <c r="B15" s="24"/>
      <c r="C15" s="24"/>
      <c r="D15" s="24"/>
      <c r="E15" s="24"/>
      <c r="F15" s="24"/>
      <c r="I15" s="472" t="s">
        <v>15</v>
      </c>
      <c r="J15" s="472"/>
      <c r="K15" s="472"/>
      <c r="L15" s="25">
        <v>2018</v>
      </c>
      <c r="M15" s="25" t="s">
        <v>14</v>
      </c>
      <c r="N15" s="25" t="e">
        <f>#REF!</f>
        <v>#REF!</v>
      </c>
      <c r="O15" s="46" t="e">
        <f>#REF!</f>
        <v>#REF!</v>
      </c>
      <c r="P15" s="46"/>
    </row>
    <row r="16" spans="2:16" ht="13.5" thickBot="1">
      <c r="B16" s="24"/>
      <c r="C16" s="24"/>
      <c r="D16" s="24"/>
      <c r="E16" s="24"/>
      <c r="F16" s="24"/>
      <c r="I16" s="70"/>
      <c r="J16" s="70"/>
      <c r="K16" s="70"/>
      <c r="L16" s="25"/>
      <c r="M16" s="25"/>
      <c r="N16" s="25"/>
      <c r="O16" s="47"/>
      <c r="P16" s="47"/>
    </row>
    <row r="17" spans="1:16" s="4" customFormat="1" ht="13.5" customHeight="1" thickBot="1">
      <c r="A17" s="458"/>
      <c r="B17" s="458"/>
      <c r="C17" s="463"/>
      <c r="D17" s="458"/>
      <c r="E17" s="458"/>
      <c r="F17" s="460"/>
      <c r="G17" s="461"/>
      <c r="H17" s="461"/>
      <c r="I17" s="461"/>
      <c r="J17" s="461"/>
      <c r="K17" s="462"/>
      <c r="L17" s="460"/>
      <c r="M17" s="461"/>
      <c r="N17" s="461"/>
      <c r="O17" s="461"/>
      <c r="P17" s="462"/>
    </row>
    <row r="18" spans="1:16" s="4" customFormat="1" ht="69.75" customHeight="1" thickBot="1">
      <c r="A18" s="459"/>
      <c r="B18" s="459"/>
      <c r="C18" s="464"/>
      <c r="D18" s="459"/>
      <c r="E18" s="459"/>
      <c r="F18" s="5"/>
      <c r="G18" s="6"/>
      <c r="H18" s="6"/>
      <c r="I18" s="6"/>
      <c r="J18" s="6"/>
      <c r="K18" s="5"/>
      <c r="L18" s="6"/>
      <c r="M18" s="6"/>
      <c r="N18" s="6"/>
      <c r="O18" s="6"/>
      <c r="P18" s="6"/>
    </row>
    <row r="19" spans="1:16" s="4" customFormat="1" ht="13.5" thickBot="1">
      <c r="A19" s="7"/>
      <c r="B19" s="8"/>
      <c r="C19" s="9"/>
      <c r="D19" s="10"/>
      <c r="E19" s="9"/>
      <c r="F19" s="10"/>
      <c r="G19" s="9"/>
      <c r="H19" s="9"/>
      <c r="I19" s="10"/>
      <c r="J19" s="10"/>
      <c r="K19" s="9"/>
      <c r="L19" s="9"/>
      <c r="M19" s="9"/>
      <c r="N19" s="10"/>
      <c r="O19" s="10"/>
      <c r="P19" s="11"/>
    </row>
    <row r="20" spans="1:16" ht="18.75" customHeight="1">
      <c r="A20" s="26"/>
      <c r="B20" s="27"/>
      <c r="C20" s="44"/>
      <c r="D20" s="28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20" s="50" customFormat="1" ht="14.25" customHeight="1">
      <c r="A21" s="48"/>
      <c r="B21" s="56"/>
      <c r="C21" s="49"/>
      <c r="D21" s="52"/>
      <c r="E21" s="64"/>
      <c r="F21" s="14"/>
      <c r="G21" s="17"/>
      <c r="H21" s="18"/>
      <c r="I21" s="17"/>
      <c r="J21" s="17"/>
      <c r="K21" s="17"/>
      <c r="L21" s="17"/>
      <c r="M21" s="17"/>
      <c r="N21" s="17"/>
      <c r="O21" s="17"/>
      <c r="P21" s="19"/>
      <c r="Q21" s="53"/>
      <c r="R21" s="53"/>
      <c r="S21" s="53"/>
      <c r="T21" s="53"/>
    </row>
    <row r="22" spans="1:20" s="50" customFormat="1" ht="14.25" customHeight="1">
      <c r="A22" s="48"/>
      <c r="B22" s="56"/>
      <c r="C22" s="51"/>
      <c r="D22" s="52"/>
      <c r="E22" s="64"/>
      <c r="F22" s="14"/>
      <c r="G22" s="17"/>
      <c r="H22" s="18"/>
      <c r="I22" s="17"/>
      <c r="J22" s="17"/>
      <c r="K22" s="17"/>
      <c r="L22" s="17"/>
      <c r="M22" s="17"/>
      <c r="N22" s="17"/>
      <c r="O22" s="17"/>
      <c r="P22" s="19"/>
      <c r="Q22" s="53"/>
      <c r="R22" s="53"/>
      <c r="S22" s="53"/>
      <c r="T22" s="53"/>
    </row>
    <row r="23" spans="1:20" s="50" customFormat="1" ht="14.25" customHeight="1">
      <c r="A23" s="48"/>
      <c r="B23" s="56"/>
      <c r="C23" s="51"/>
      <c r="D23" s="52"/>
      <c r="E23" s="64"/>
      <c r="F23" s="14"/>
      <c r="G23" s="17"/>
      <c r="H23" s="18"/>
      <c r="I23" s="17"/>
      <c r="J23" s="17"/>
      <c r="K23" s="17"/>
      <c r="L23" s="17"/>
      <c r="M23" s="17"/>
      <c r="N23" s="17"/>
      <c r="O23" s="17"/>
      <c r="P23" s="19"/>
      <c r="Q23" s="53"/>
      <c r="R23" s="53"/>
      <c r="S23" s="53"/>
      <c r="T23" s="53"/>
    </row>
    <row r="24" spans="1:20" s="50" customFormat="1" ht="14.25" customHeight="1">
      <c r="A24" s="48"/>
      <c r="B24" s="56"/>
      <c r="C24" s="51"/>
      <c r="D24" s="52"/>
      <c r="E24" s="64"/>
      <c r="F24" s="14"/>
      <c r="G24" s="17"/>
      <c r="H24" s="18"/>
      <c r="I24" s="17"/>
      <c r="J24" s="17"/>
      <c r="K24" s="17"/>
      <c r="L24" s="17"/>
      <c r="M24" s="17"/>
      <c r="N24" s="17"/>
      <c r="O24" s="17"/>
      <c r="P24" s="19"/>
      <c r="Q24" s="53"/>
      <c r="R24" s="53"/>
      <c r="S24" s="53"/>
      <c r="T24" s="53"/>
    </row>
    <row r="25" spans="1:20" s="50" customFormat="1" ht="14.25" customHeight="1">
      <c r="A25" s="48"/>
      <c r="B25" s="56"/>
      <c r="C25" s="51"/>
      <c r="D25" s="52"/>
      <c r="E25" s="64"/>
      <c r="F25" s="14"/>
      <c r="G25" s="17"/>
      <c r="H25" s="18"/>
      <c r="I25" s="17"/>
      <c r="J25" s="17"/>
      <c r="K25" s="17"/>
      <c r="L25" s="17"/>
      <c r="M25" s="17"/>
      <c r="N25" s="17"/>
      <c r="O25" s="17"/>
      <c r="P25" s="19"/>
      <c r="Q25" s="53"/>
      <c r="R25" s="53"/>
      <c r="S25" s="53"/>
      <c r="T25" s="53"/>
    </row>
    <row r="26" spans="1:20" s="50" customFormat="1" ht="14.25" customHeight="1">
      <c r="A26" s="48"/>
      <c r="B26" s="56"/>
      <c r="C26" s="51"/>
      <c r="D26" s="52"/>
      <c r="E26" s="64"/>
      <c r="F26" s="14"/>
      <c r="G26" s="17"/>
      <c r="H26" s="18"/>
      <c r="I26" s="17"/>
      <c r="J26" s="17"/>
      <c r="K26" s="17"/>
      <c r="L26" s="17"/>
      <c r="M26" s="17"/>
      <c r="N26" s="17"/>
      <c r="O26" s="17"/>
      <c r="P26" s="19"/>
      <c r="Q26" s="53"/>
      <c r="R26" s="53"/>
      <c r="S26" s="53"/>
      <c r="T26" s="53"/>
    </row>
    <row r="27" spans="1:20" s="50" customFormat="1" ht="14.25" customHeight="1">
      <c r="A27" s="48"/>
      <c r="B27" s="56"/>
      <c r="C27" s="51"/>
      <c r="D27" s="52"/>
      <c r="E27" s="64"/>
      <c r="F27" s="14"/>
      <c r="G27" s="17"/>
      <c r="H27" s="18"/>
      <c r="I27" s="17"/>
      <c r="J27" s="17"/>
      <c r="K27" s="17"/>
      <c r="L27" s="17"/>
      <c r="M27" s="17"/>
      <c r="N27" s="17"/>
      <c r="O27" s="17"/>
      <c r="P27" s="19"/>
      <c r="Q27" s="53"/>
      <c r="R27" s="53"/>
      <c r="S27" s="53"/>
      <c r="T27" s="53"/>
    </row>
    <row r="28" spans="1:20" s="50" customFormat="1" ht="14.25" customHeight="1">
      <c r="A28" s="48"/>
      <c r="B28" s="56"/>
      <c r="C28" s="51"/>
      <c r="D28" s="52"/>
      <c r="E28" s="64"/>
      <c r="F28" s="14"/>
      <c r="G28" s="17"/>
      <c r="H28" s="18"/>
      <c r="I28" s="17"/>
      <c r="J28" s="17"/>
      <c r="K28" s="17"/>
      <c r="L28" s="17"/>
      <c r="M28" s="17"/>
      <c r="N28" s="17"/>
      <c r="O28" s="17"/>
      <c r="P28" s="19"/>
      <c r="Q28" s="53"/>
      <c r="R28" s="53"/>
      <c r="S28" s="53"/>
      <c r="T28" s="53"/>
    </row>
    <row r="29" spans="1:20" s="50" customFormat="1" ht="14.25" customHeight="1">
      <c r="A29" s="48"/>
      <c r="B29" s="56"/>
      <c r="C29" s="51"/>
      <c r="D29" s="52"/>
      <c r="E29" s="64"/>
      <c r="F29" s="14"/>
      <c r="G29" s="17"/>
      <c r="H29" s="18"/>
      <c r="I29" s="17"/>
      <c r="J29" s="17"/>
      <c r="K29" s="17"/>
      <c r="L29" s="17"/>
      <c r="M29" s="17"/>
      <c r="N29" s="17"/>
      <c r="O29" s="17"/>
      <c r="P29" s="19"/>
      <c r="Q29" s="53"/>
      <c r="R29" s="53"/>
      <c r="S29" s="53"/>
      <c r="T29" s="53"/>
    </row>
    <row r="30" spans="1:20" s="50" customFormat="1" ht="14.25" customHeight="1">
      <c r="A30" s="48"/>
      <c r="B30" s="56"/>
      <c r="C30" s="51"/>
      <c r="D30" s="52"/>
      <c r="E30" s="64"/>
      <c r="F30" s="14"/>
      <c r="G30" s="17"/>
      <c r="H30" s="18"/>
      <c r="I30" s="17"/>
      <c r="J30" s="17"/>
      <c r="K30" s="17"/>
      <c r="L30" s="17"/>
      <c r="M30" s="17"/>
      <c r="N30" s="17"/>
      <c r="O30" s="17"/>
      <c r="P30" s="19"/>
      <c r="Q30" s="53"/>
      <c r="R30" s="53"/>
      <c r="S30" s="53"/>
      <c r="T30" s="53"/>
    </row>
    <row r="31" spans="1:20" s="50" customFormat="1" ht="14.25" customHeight="1">
      <c r="A31" s="48"/>
      <c r="B31" s="56"/>
      <c r="C31" s="51"/>
      <c r="D31" s="52"/>
      <c r="E31" s="64"/>
      <c r="F31" s="14"/>
      <c r="G31" s="17"/>
      <c r="H31" s="18"/>
      <c r="I31" s="17"/>
      <c r="J31" s="17"/>
      <c r="K31" s="17"/>
      <c r="L31" s="17"/>
      <c r="M31" s="17"/>
      <c r="N31" s="17"/>
      <c r="O31" s="17"/>
      <c r="P31" s="19"/>
      <c r="Q31" s="53"/>
      <c r="R31" s="53"/>
      <c r="S31" s="53"/>
      <c r="T31" s="53"/>
    </row>
    <row r="32" spans="1:20" s="50" customFormat="1" ht="14.25" customHeight="1">
      <c r="A32" s="48"/>
      <c r="B32" s="56"/>
      <c r="C32" s="51"/>
      <c r="D32" s="52"/>
      <c r="E32" s="64"/>
      <c r="F32" s="14"/>
      <c r="G32" s="17"/>
      <c r="H32" s="18"/>
      <c r="I32" s="17"/>
      <c r="J32" s="17"/>
      <c r="K32" s="17"/>
      <c r="L32" s="17"/>
      <c r="M32" s="17"/>
      <c r="N32" s="17"/>
      <c r="O32" s="17"/>
      <c r="P32" s="19"/>
      <c r="Q32" s="53"/>
      <c r="R32" s="53"/>
      <c r="S32" s="53"/>
      <c r="T32" s="53"/>
    </row>
    <row r="33" spans="1:20" s="50" customFormat="1" ht="14.25" customHeight="1">
      <c r="A33" s="48"/>
      <c r="B33" s="56"/>
      <c r="C33" s="51"/>
      <c r="D33" s="52"/>
      <c r="E33" s="64"/>
      <c r="F33" s="14"/>
      <c r="G33" s="17"/>
      <c r="H33" s="18"/>
      <c r="I33" s="17"/>
      <c r="J33" s="17"/>
      <c r="K33" s="17"/>
      <c r="L33" s="17"/>
      <c r="M33" s="17"/>
      <c r="N33" s="17"/>
      <c r="O33" s="17"/>
      <c r="P33" s="19"/>
      <c r="Q33" s="53"/>
      <c r="R33" s="53"/>
      <c r="S33" s="53"/>
      <c r="T33" s="53"/>
    </row>
    <row r="34" spans="1:20" s="50" customFormat="1" ht="14.25" customHeight="1">
      <c r="A34" s="48"/>
      <c r="B34" s="56"/>
      <c r="C34" s="51"/>
      <c r="D34" s="52"/>
      <c r="E34" s="64"/>
      <c r="F34" s="14"/>
      <c r="G34" s="17"/>
      <c r="H34" s="18"/>
      <c r="I34" s="17"/>
      <c r="J34" s="17"/>
      <c r="K34" s="17"/>
      <c r="L34" s="17"/>
      <c r="M34" s="17"/>
      <c r="N34" s="17"/>
      <c r="O34" s="17"/>
      <c r="P34" s="19"/>
      <c r="Q34" s="53"/>
      <c r="R34" s="53"/>
      <c r="S34" s="53"/>
      <c r="T34" s="53"/>
    </row>
    <row r="35" spans="1:20" s="50" customFormat="1" ht="14.25" customHeight="1">
      <c r="A35" s="48"/>
      <c r="B35" s="56"/>
      <c r="C35" s="51"/>
      <c r="D35" s="52"/>
      <c r="E35" s="64"/>
      <c r="F35" s="14"/>
      <c r="G35" s="17"/>
      <c r="H35" s="18"/>
      <c r="I35" s="17"/>
      <c r="J35" s="17"/>
      <c r="K35" s="17"/>
      <c r="L35" s="17"/>
      <c r="M35" s="17"/>
      <c r="N35" s="17"/>
      <c r="O35" s="17"/>
      <c r="P35" s="19"/>
      <c r="Q35" s="53"/>
      <c r="R35" s="53"/>
      <c r="S35" s="53"/>
      <c r="T35" s="53"/>
    </row>
    <row r="36" spans="1:20" s="50" customFormat="1" ht="14.25" customHeight="1">
      <c r="A36" s="48"/>
      <c r="B36" s="56"/>
      <c r="C36" s="51"/>
      <c r="D36" s="52"/>
      <c r="E36" s="64"/>
      <c r="F36" s="14"/>
      <c r="G36" s="17"/>
      <c r="H36" s="18"/>
      <c r="I36" s="17"/>
      <c r="J36" s="17"/>
      <c r="K36" s="17"/>
      <c r="L36" s="17"/>
      <c r="M36" s="17"/>
      <c r="N36" s="17"/>
      <c r="O36" s="17"/>
      <c r="P36" s="19"/>
      <c r="Q36" s="53"/>
      <c r="R36" s="53"/>
      <c r="S36" s="53"/>
      <c r="T36" s="53"/>
    </row>
    <row r="37" spans="1:20" s="50" customFormat="1" ht="14.25" customHeight="1">
      <c r="A37" s="48"/>
      <c r="B37" s="56"/>
      <c r="C37" s="51"/>
      <c r="D37" s="52"/>
      <c r="E37" s="64"/>
      <c r="F37" s="14"/>
      <c r="G37" s="17"/>
      <c r="H37" s="18"/>
      <c r="I37" s="17"/>
      <c r="J37" s="17"/>
      <c r="K37" s="17"/>
      <c r="L37" s="17"/>
      <c r="M37" s="17"/>
      <c r="N37" s="17"/>
      <c r="O37" s="17"/>
      <c r="P37" s="19"/>
      <c r="Q37" s="53"/>
      <c r="R37" s="53"/>
      <c r="S37" s="53"/>
      <c r="T37" s="53"/>
    </row>
    <row r="38" spans="1:16" ht="18.75" customHeight="1">
      <c r="A38" s="72"/>
      <c r="B38" s="73"/>
      <c r="C38" s="74"/>
      <c r="D38" s="75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</row>
    <row r="39" spans="1:20" s="50" customFormat="1" ht="14.25" customHeight="1">
      <c r="A39" s="48"/>
      <c r="B39" s="56"/>
      <c r="C39" s="49"/>
      <c r="D39" s="52"/>
      <c r="E39" s="64"/>
      <c r="F39" s="14"/>
      <c r="G39" s="17"/>
      <c r="H39" s="18"/>
      <c r="I39" s="17"/>
      <c r="J39" s="17"/>
      <c r="K39" s="17"/>
      <c r="L39" s="17"/>
      <c r="M39" s="17"/>
      <c r="N39" s="17"/>
      <c r="O39" s="17"/>
      <c r="P39" s="19"/>
      <c r="Q39" s="107"/>
      <c r="R39" s="53"/>
      <c r="S39" s="53"/>
      <c r="T39" s="53"/>
    </row>
    <row r="40" spans="1:20" s="50" customFormat="1" ht="14.25" customHeight="1">
      <c r="A40" s="48"/>
      <c r="B40" s="56"/>
      <c r="C40" s="51"/>
      <c r="D40" s="52"/>
      <c r="E40" s="64"/>
      <c r="F40" s="14"/>
      <c r="G40" s="17"/>
      <c r="H40" s="18"/>
      <c r="I40" s="17"/>
      <c r="J40" s="17"/>
      <c r="K40" s="17"/>
      <c r="L40" s="17"/>
      <c r="M40" s="17"/>
      <c r="N40" s="17"/>
      <c r="O40" s="17"/>
      <c r="P40" s="19"/>
      <c r="Q40" s="53"/>
      <c r="R40" s="53"/>
      <c r="S40" s="53"/>
      <c r="T40" s="53"/>
    </row>
    <row r="41" spans="1:20" s="50" customFormat="1" ht="14.25" customHeight="1">
      <c r="A41" s="48"/>
      <c r="B41" s="56"/>
      <c r="C41" s="51"/>
      <c r="D41" s="52"/>
      <c r="E41" s="64"/>
      <c r="F41" s="14"/>
      <c r="G41" s="17"/>
      <c r="H41" s="18"/>
      <c r="I41" s="17"/>
      <c r="J41" s="17"/>
      <c r="K41" s="17"/>
      <c r="L41" s="17"/>
      <c r="M41" s="17"/>
      <c r="N41" s="17"/>
      <c r="O41" s="17"/>
      <c r="P41" s="19"/>
      <c r="Q41" s="53"/>
      <c r="R41" s="53"/>
      <c r="S41" s="53"/>
      <c r="T41" s="53"/>
    </row>
    <row r="42" spans="1:20" s="50" customFormat="1" ht="14.25" customHeight="1">
      <c r="A42" s="48"/>
      <c r="B42" s="56"/>
      <c r="C42" s="51"/>
      <c r="D42" s="52"/>
      <c r="E42" s="64"/>
      <c r="F42" s="14"/>
      <c r="G42" s="17"/>
      <c r="H42" s="18"/>
      <c r="I42" s="17"/>
      <c r="J42" s="17"/>
      <c r="K42" s="17"/>
      <c r="L42" s="17"/>
      <c r="M42" s="17"/>
      <c r="N42" s="17"/>
      <c r="O42" s="17"/>
      <c r="P42" s="19"/>
      <c r="Q42" s="53"/>
      <c r="R42" s="53"/>
      <c r="S42" s="53"/>
      <c r="T42" s="53"/>
    </row>
    <row r="43" spans="1:20" s="50" customFormat="1" ht="14.25" customHeight="1">
      <c r="A43" s="48"/>
      <c r="B43" s="56"/>
      <c r="C43" s="51"/>
      <c r="D43" s="52"/>
      <c r="E43" s="64"/>
      <c r="F43" s="14"/>
      <c r="G43" s="17"/>
      <c r="H43" s="18"/>
      <c r="I43" s="17"/>
      <c r="J43" s="17"/>
      <c r="K43" s="17"/>
      <c r="L43" s="17"/>
      <c r="M43" s="17"/>
      <c r="N43" s="17"/>
      <c r="O43" s="17"/>
      <c r="P43" s="19"/>
      <c r="Q43" s="53"/>
      <c r="R43" s="53"/>
      <c r="S43" s="53"/>
      <c r="T43" s="53"/>
    </row>
    <row r="44" spans="1:20" s="50" customFormat="1" ht="14.25" customHeight="1">
      <c r="A44" s="48"/>
      <c r="B44" s="56"/>
      <c r="C44" s="51"/>
      <c r="D44" s="52"/>
      <c r="E44" s="64"/>
      <c r="F44" s="14"/>
      <c r="G44" s="17"/>
      <c r="H44" s="18"/>
      <c r="I44" s="17"/>
      <c r="J44" s="17"/>
      <c r="K44" s="17"/>
      <c r="L44" s="17"/>
      <c r="M44" s="17"/>
      <c r="N44" s="17"/>
      <c r="O44" s="17"/>
      <c r="P44" s="19"/>
      <c r="Q44" s="53"/>
      <c r="R44" s="53"/>
      <c r="S44" s="53"/>
      <c r="T44" s="53"/>
    </row>
    <row r="45" spans="1:20" s="50" customFormat="1" ht="14.25" customHeight="1">
      <c r="A45" s="48"/>
      <c r="B45" s="56"/>
      <c r="C45" s="51"/>
      <c r="D45" s="52"/>
      <c r="E45" s="64"/>
      <c r="F45" s="14"/>
      <c r="G45" s="17"/>
      <c r="H45" s="18"/>
      <c r="I45" s="17"/>
      <c r="J45" s="17"/>
      <c r="K45" s="17"/>
      <c r="L45" s="17"/>
      <c r="M45" s="17"/>
      <c r="N45" s="17"/>
      <c r="O45" s="17"/>
      <c r="P45" s="19"/>
      <c r="Q45" s="53"/>
      <c r="R45" s="53"/>
      <c r="S45" s="53"/>
      <c r="T45" s="53"/>
    </row>
    <row r="46" spans="1:20" s="50" customFormat="1" ht="14.25" customHeight="1">
      <c r="A46" s="48"/>
      <c r="B46" s="56"/>
      <c r="C46" s="51"/>
      <c r="D46" s="52"/>
      <c r="E46" s="64"/>
      <c r="F46" s="14"/>
      <c r="G46" s="17"/>
      <c r="H46" s="18"/>
      <c r="I46" s="17"/>
      <c r="J46" s="17"/>
      <c r="K46" s="17"/>
      <c r="L46" s="17"/>
      <c r="M46" s="17"/>
      <c r="N46" s="17"/>
      <c r="O46" s="17"/>
      <c r="P46" s="19"/>
      <c r="Q46" s="53"/>
      <c r="R46" s="53"/>
      <c r="S46" s="53"/>
      <c r="T46" s="53"/>
    </row>
    <row r="47" spans="1:17" ht="14.25" customHeight="1" thickBot="1">
      <c r="A47" s="32"/>
      <c r="B47" s="33"/>
      <c r="C47" s="34"/>
      <c r="D47" s="35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15"/>
      <c r="P47" s="16"/>
      <c r="Q47" s="3"/>
    </row>
    <row r="48" spans="1:16" ht="13.5" thickBot="1">
      <c r="A48" s="57"/>
      <c r="B48" s="58"/>
      <c r="C48" s="465"/>
      <c r="D48" s="466"/>
      <c r="E48" s="466"/>
      <c r="F48" s="466"/>
      <c r="G48" s="466"/>
      <c r="H48" s="466"/>
      <c r="I48" s="466"/>
      <c r="J48" s="466"/>
      <c r="K48" s="467"/>
      <c r="L48" s="54"/>
      <c r="M48" s="54"/>
      <c r="N48" s="54"/>
      <c r="O48" s="54"/>
      <c r="P48" s="55"/>
    </row>
    <row r="49" spans="3:5" s="20" customFormat="1" ht="12.75">
      <c r="C49" s="21"/>
      <c r="D49" s="21"/>
      <c r="E49" s="21"/>
    </row>
    <row r="50" spans="1:15" s="20" customFormat="1" ht="12.75">
      <c r="A50" s="452"/>
      <c r="B50" s="452"/>
      <c r="C50" s="39"/>
      <c r="D50" s="468"/>
      <c r="E50" s="469"/>
      <c r="G50" s="452"/>
      <c r="H50" s="452"/>
      <c r="I50" s="470"/>
      <c r="J50" s="470"/>
      <c r="K50" s="470"/>
      <c r="L50" s="470"/>
      <c r="M50" s="470"/>
      <c r="N50" s="471"/>
      <c r="O50" s="452"/>
    </row>
    <row r="51" spans="3:11" s="20" customFormat="1" ht="12.75">
      <c r="C51" s="40"/>
      <c r="D51" s="21"/>
      <c r="E51" s="21"/>
      <c r="K51" s="40"/>
    </row>
    <row r="52" spans="3:5" s="20" customFormat="1" ht="12.75">
      <c r="C52" s="21"/>
      <c r="D52" s="21"/>
      <c r="E52" s="21"/>
    </row>
    <row r="53" spans="1:8" s="20" customFormat="1" ht="12.75">
      <c r="A53" s="452"/>
      <c r="B53" s="452"/>
      <c r="C53" s="21"/>
      <c r="D53" s="21"/>
      <c r="E53" s="21"/>
      <c r="G53" s="452"/>
      <c r="H53" s="452"/>
    </row>
    <row r="54" spans="3:5" s="20" customFormat="1" ht="12.75">
      <c r="C54" s="21"/>
      <c r="D54" s="21"/>
      <c r="E54" s="21"/>
    </row>
    <row r="55" spans="3:5" s="20" customFormat="1" ht="12.75">
      <c r="C55" s="21"/>
      <c r="D55" s="21"/>
      <c r="E55" s="21"/>
    </row>
    <row r="56" spans="3:5" s="20" customFormat="1" ht="12.75">
      <c r="C56" s="21"/>
      <c r="D56" s="21"/>
      <c r="E56" s="21"/>
    </row>
    <row r="57" spans="3:5" s="20" customFormat="1" ht="12.75">
      <c r="C57" s="21"/>
      <c r="D57" s="21"/>
      <c r="E57" s="21"/>
    </row>
    <row r="58" spans="3:5" s="20" customFormat="1" ht="12.75">
      <c r="C58" s="21"/>
      <c r="D58" s="21"/>
      <c r="E58" s="21"/>
    </row>
    <row r="59" spans="3:5" s="20" customFormat="1" ht="12.75">
      <c r="C59" s="21"/>
      <c r="D59" s="21"/>
      <c r="E59" s="21"/>
    </row>
    <row r="60" spans="3:5" s="20" customFormat="1" ht="12.75">
      <c r="C60" s="21"/>
      <c r="D60" s="21"/>
      <c r="E60" s="21"/>
    </row>
    <row r="61" spans="3:5" s="20" customFormat="1" ht="12.75">
      <c r="C61" s="21"/>
      <c r="D61" s="21"/>
      <c r="E61" s="21"/>
    </row>
    <row r="62" spans="3:5" s="20" customFormat="1" ht="12.75">
      <c r="C62" s="21"/>
      <c r="D62" s="21"/>
      <c r="E62" s="21"/>
    </row>
    <row r="63" spans="3:5" s="20" customFormat="1" ht="12.75">
      <c r="C63" s="21"/>
      <c r="D63" s="21"/>
      <c r="E63" s="21"/>
    </row>
    <row r="64" spans="3:5" s="20" customFormat="1" ht="12.75">
      <c r="C64" s="21"/>
      <c r="D64" s="21"/>
      <c r="E64" s="21"/>
    </row>
    <row r="65" spans="3:5" s="20" customFormat="1" ht="12.75">
      <c r="C65" s="21"/>
      <c r="D65" s="21"/>
      <c r="E65" s="21"/>
    </row>
    <row r="66" spans="3:5" s="20" customFormat="1" ht="12.75">
      <c r="C66" s="21"/>
      <c r="D66" s="21"/>
      <c r="E66" s="21"/>
    </row>
    <row r="67" spans="3:5" s="20" customFormat="1" ht="12.75">
      <c r="C67" s="21"/>
      <c r="D67" s="21"/>
      <c r="E67" s="21"/>
    </row>
    <row r="68" spans="3:5" s="20" customFormat="1" ht="12.75">
      <c r="C68" s="21"/>
      <c r="D68" s="21"/>
      <c r="E68" s="21"/>
    </row>
    <row r="69" spans="3:5" s="20" customFormat="1" ht="12.75">
      <c r="C69" s="21"/>
      <c r="D69" s="21"/>
      <c r="E69" s="21"/>
    </row>
    <row r="70" spans="3:5" s="20" customFormat="1" ht="12.75">
      <c r="C70" s="21"/>
      <c r="D70" s="21"/>
      <c r="E70" s="21"/>
    </row>
    <row r="71" spans="3:5" s="20" customFormat="1" ht="12.75">
      <c r="C71" s="21"/>
      <c r="D71" s="21"/>
      <c r="E71" s="21"/>
    </row>
    <row r="72" spans="3:5" s="20" customFormat="1" ht="12.75">
      <c r="C72" s="21"/>
      <c r="D72" s="21"/>
      <c r="E72" s="21"/>
    </row>
    <row r="73" spans="3:5" s="20" customFormat="1" ht="12.75">
      <c r="C73" s="21"/>
      <c r="D73" s="21"/>
      <c r="E73" s="21"/>
    </row>
    <row r="74" spans="3:5" s="20" customFormat="1" ht="12.75">
      <c r="C74" s="21"/>
      <c r="D74" s="21"/>
      <c r="E74" s="21"/>
    </row>
    <row r="75" spans="3:5" s="20" customFormat="1" ht="12.75">
      <c r="C75" s="21"/>
      <c r="D75" s="21"/>
      <c r="E75" s="21"/>
    </row>
    <row r="76" spans="3:5" s="20" customFormat="1" ht="12.75">
      <c r="C76" s="21"/>
      <c r="D76" s="21"/>
      <c r="E76" s="21"/>
    </row>
    <row r="77" spans="3:5" s="20" customFormat="1" ht="12.75">
      <c r="C77" s="21"/>
      <c r="D77" s="21"/>
      <c r="E77" s="21"/>
    </row>
    <row r="78" spans="3:5" s="20" customFormat="1" ht="12.75">
      <c r="C78" s="21"/>
      <c r="D78" s="21"/>
      <c r="E78" s="21"/>
    </row>
    <row r="79" spans="3:5" s="20" customFormat="1" ht="12.75">
      <c r="C79" s="21"/>
      <c r="D79" s="21"/>
      <c r="E79" s="21"/>
    </row>
    <row r="80" spans="3:5" s="20" customFormat="1" ht="12.75">
      <c r="C80" s="21"/>
      <c r="D80" s="21"/>
      <c r="E80" s="21"/>
    </row>
    <row r="81" spans="3:5" s="20" customFormat="1" ht="12.75">
      <c r="C81" s="21"/>
      <c r="D81" s="21"/>
      <c r="E81" s="21"/>
    </row>
    <row r="82" spans="3:5" s="20" customFormat="1" ht="12.75">
      <c r="C82" s="21"/>
      <c r="D82" s="21"/>
      <c r="E82" s="21"/>
    </row>
    <row r="83" spans="3:5" s="20" customFormat="1" ht="12.75">
      <c r="C83" s="21"/>
      <c r="D83" s="21"/>
      <c r="E83" s="21"/>
    </row>
    <row r="84" spans="3:5" s="20" customFormat="1" ht="12.75">
      <c r="C84" s="21"/>
      <c r="D84" s="21"/>
      <c r="E84" s="21"/>
    </row>
    <row r="85" spans="3:5" s="20" customFormat="1" ht="12.75">
      <c r="C85" s="21"/>
      <c r="D85" s="21"/>
      <c r="E85" s="21"/>
    </row>
    <row r="86" spans="3:5" s="20" customFormat="1" ht="12.75">
      <c r="C86" s="21"/>
      <c r="D86" s="21"/>
      <c r="E86" s="21"/>
    </row>
    <row r="87" spans="3:5" s="20" customFormat="1" ht="12.75">
      <c r="C87" s="21"/>
      <c r="D87" s="21"/>
      <c r="E87" s="21"/>
    </row>
    <row r="88" spans="3:5" s="20" customFormat="1" ht="12.75">
      <c r="C88" s="21"/>
      <c r="D88" s="21"/>
      <c r="E88" s="21"/>
    </row>
    <row r="89" spans="3:5" s="20" customFormat="1" ht="12.75">
      <c r="C89" s="21"/>
      <c r="D89" s="21"/>
      <c r="E89" s="21"/>
    </row>
    <row r="90" spans="3:5" s="20" customFormat="1" ht="12.75">
      <c r="C90" s="21"/>
      <c r="D90" s="21"/>
      <c r="E90" s="21"/>
    </row>
    <row r="91" spans="3:5" s="20" customFormat="1" ht="12.75">
      <c r="C91" s="21"/>
      <c r="D91" s="21"/>
      <c r="E91" s="21"/>
    </row>
    <row r="92" spans="3:5" s="20" customFormat="1" ht="12.75">
      <c r="C92" s="21"/>
      <c r="D92" s="21"/>
      <c r="E92" s="21"/>
    </row>
    <row r="93" spans="3:5" s="20" customFormat="1" ht="12.75">
      <c r="C93" s="21"/>
      <c r="D93" s="21"/>
      <c r="E93" s="21"/>
    </row>
    <row r="94" spans="3:5" s="20" customFormat="1" ht="12.75">
      <c r="C94" s="21"/>
      <c r="D94" s="21"/>
      <c r="E94" s="21"/>
    </row>
    <row r="95" spans="3:5" s="20" customFormat="1" ht="12.75">
      <c r="C95" s="21"/>
      <c r="D95" s="21"/>
      <c r="E95" s="21"/>
    </row>
    <row r="96" spans="3:5" s="20" customFormat="1" ht="12.75">
      <c r="C96" s="21"/>
      <c r="D96" s="21"/>
      <c r="E96" s="21"/>
    </row>
    <row r="97" spans="3:5" s="20" customFormat="1" ht="12.75">
      <c r="C97" s="21"/>
      <c r="D97" s="21"/>
      <c r="E97" s="21"/>
    </row>
    <row r="98" spans="3:5" s="20" customFormat="1" ht="12.75">
      <c r="C98" s="21"/>
      <c r="D98" s="21"/>
      <c r="E98" s="21"/>
    </row>
    <row r="99" spans="3:5" s="20" customFormat="1" ht="12.75">
      <c r="C99" s="21"/>
      <c r="D99" s="21"/>
      <c r="E99" s="21"/>
    </row>
    <row r="100" spans="3:5" s="20" customFormat="1" ht="12.75">
      <c r="C100" s="21"/>
      <c r="D100" s="21"/>
      <c r="E100" s="21"/>
    </row>
    <row r="101" spans="3:5" s="20" customFormat="1" ht="12.75">
      <c r="C101" s="21"/>
      <c r="D101" s="21"/>
      <c r="E101" s="21"/>
    </row>
    <row r="102" spans="3:5" s="20" customFormat="1" ht="12.75">
      <c r="C102" s="21"/>
      <c r="D102" s="21"/>
      <c r="E102" s="21"/>
    </row>
    <row r="103" spans="3:5" s="20" customFormat="1" ht="12.75">
      <c r="C103" s="21"/>
      <c r="D103" s="21"/>
      <c r="E103" s="21"/>
    </row>
    <row r="104" spans="3:5" s="20" customFormat="1" ht="12.75">
      <c r="C104" s="21"/>
      <c r="D104" s="21"/>
      <c r="E104" s="21"/>
    </row>
    <row r="105" spans="3:5" s="20" customFormat="1" ht="12.75">
      <c r="C105" s="21"/>
      <c r="D105" s="21"/>
      <c r="E105" s="21"/>
    </row>
    <row r="106" spans="3:5" s="20" customFormat="1" ht="12.75">
      <c r="C106" s="21"/>
      <c r="D106" s="21"/>
      <c r="E106" s="21"/>
    </row>
    <row r="107" spans="3:5" s="20" customFormat="1" ht="12.75">
      <c r="C107" s="21"/>
      <c r="D107" s="21"/>
      <c r="E107" s="21"/>
    </row>
    <row r="108" spans="3:5" s="20" customFormat="1" ht="12.75">
      <c r="C108" s="21"/>
      <c r="D108" s="21"/>
      <c r="E108" s="21"/>
    </row>
    <row r="109" spans="3:5" s="20" customFormat="1" ht="12.75">
      <c r="C109" s="21"/>
      <c r="D109" s="21"/>
      <c r="E109" s="21"/>
    </row>
    <row r="110" spans="3:5" s="20" customFormat="1" ht="12.75">
      <c r="C110" s="21"/>
      <c r="D110" s="21"/>
      <c r="E110" s="21"/>
    </row>
    <row r="111" spans="3:5" s="20" customFormat="1" ht="12.75">
      <c r="C111" s="21"/>
      <c r="D111" s="21"/>
      <c r="E111" s="21"/>
    </row>
    <row r="112" spans="3:5" s="20" customFormat="1" ht="12.75">
      <c r="C112" s="21"/>
      <c r="D112" s="21"/>
      <c r="E112" s="21"/>
    </row>
    <row r="113" spans="3:5" s="20" customFormat="1" ht="12.75">
      <c r="C113" s="21"/>
      <c r="D113" s="21"/>
      <c r="E113" s="21"/>
    </row>
    <row r="114" spans="3:5" s="20" customFormat="1" ht="12.75">
      <c r="C114" s="21"/>
      <c r="D114" s="21"/>
      <c r="E114" s="21"/>
    </row>
    <row r="115" spans="3:5" s="20" customFormat="1" ht="12.75">
      <c r="C115" s="21"/>
      <c r="D115" s="21"/>
      <c r="E115" s="21"/>
    </row>
    <row r="116" spans="3:5" s="20" customFormat="1" ht="12.75">
      <c r="C116" s="21"/>
      <c r="D116" s="21"/>
      <c r="E116" s="21"/>
    </row>
    <row r="117" spans="3:5" s="20" customFormat="1" ht="12.75">
      <c r="C117" s="21"/>
      <c r="D117" s="21"/>
      <c r="E117" s="21"/>
    </row>
    <row r="118" spans="3:5" s="20" customFormat="1" ht="12.75">
      <c r="C118" s="21"/>
      <c r="D118" s="21"/>
      <c r="E118" s="21"/>
    </row>
    <row r="119" spans="3:5" s="20" customFormat="1" ht="12.75">
      <c r="C119" s="21"/>
      <c r="D119" s="21"/>
      <c r="E119" s="21"/>
    </row>
    <row r="120" spans="3:5" s="20" customFormat="1" ht="12.75">
      <c r="C120" s="21"/>
      <c r="D120" s="21"/>
      <c r="E120" s="21"/>
    </row>
    <row r="121" spans="3:5" s="20" customFormat="1" ht="12.75">
      <c r="C121" s="21"/>
      <c r="D121" s="21"/>
      <c r="E121" s="21"/>
    </row>
    <row r="122" spans="3:5" s="20" customFormat="1" ht="12.75">
      <c r="C122" s="21"/>
      <c r="D122" s="21"/>
      <c r="E122" s="21"/>
    </row>
    <row r="123" spans="3:5" s="20" customFormat="1" ht="12.75">
      <c r="C123" s="21"/>
      <c r="D123" s="21"/>
      <c r="E123" s="21"/>
    </row>
    <row r="124" spans="3:5" s="20" customFormat="1" ht="12.75">
      <c r="C124" s="21"/>
      <c r="D124" s="21"/>
      <c r="E124" s="21"/>
    </row>
    <row r="125" spans="3:5" s="20" customFormat="1" ht="12.75">
      <c r="C125" s="21"/>
      <c r="D125" s="21"/>
      <c r="E125" s="21"/>
    </row>
    <row r="126" spans="3:5" s="20" customFormat="1" ht="12.75">
      <c r="C126" s="21"/>
      <c r="D126" s="21"/>
      <c r="E126" s="21"/>
    </row>
    <row r="127" spans="3:5" s="20" customFormat="1" ht="12.75">
      <c r="C127" s="21"/>
      <c r="D127" s="21"/>
      <c r="E127" s="21"/>
    </row>
    <row r="128" spans="3:5" s="20" customFormat="1" ht="12.75">
      <c r="C128" s="21"/>
      <c r="D128" s="21"/>
      <c r="E128" s="21"/>
    </row>
    <row r="129" spans="3:5" s="20" customFormat="1" ht="12.75">
      <c r="C129" s="21"/>
      <c r="D129" s="21"/>
      <c r="E129" s="21"/>
    </row>
    <row r="130" spans="3:5" s="20" customFormat="1" ht="12.75">
      <c r="C130" s="21"/>
      <c r="D130" s="21"/>
      <c r="E130" s="21"/>
    </row>
    <row r="131" spans="3:5" s="20" customFormat="1" ht="12.75">
      <c r="C131" s="21"/>
      <c r="D131" s="21"/>
      <c r="E131" s="21"/>
    </row>
    <row r="132" spans="3:5" s="20" customFormat="1" ht="12.75">
      <c r="C132" s="21"/>
      <c r="D132" s="21"/>
      <c r="E132" s="21"/>
    </row>
    <row r="133" spans="3:5" s="20" customFormat="1" ht="12.75">
      <c r="C133" s="21"/>
      <c r="D133" s="21"/>
      <c r="E133" s="21"/>
    </row>
    <row r="134" spans="3:5" s="20" customFormat="1" ht="12.75">
      <c r="C134" s="21"/>
      <c r="D134" s="21"/>
      <c r="E134" s="21"/>
    </row>
    <row r="135" spans="3:5" s="20" customFormat="1" ht="12.75">
      <c r="C135" s="21"/>
      <c r="D135" s="21"/>
      <c r="E135" s="21"/>
    </row>
    <row r="136" spans="3:5" s="20" customFormat="1" ht="12.75">
      <c r="C136" s="21"/>
      <c r="D136" s="21"/>
      <c r="E136" s="21"/>
    </row>
    <row r="137" spans="3:5" s="20" customFormat="1" ht="12.75">
      <c r="C137" s="21"/>
      <c r="D137" s="21"/>
      <c r="E137" s="21"/>
    </row>
    <row r="138" spans="3:5" s="20" customFormat="1" ht="12.75">
      <c r="C138" s="21"/>
      <c r="D138" s="21"/>
      <c r="E138" s="21"/>
    </row>
    <row r="139" spans="3:5" s="20" customFormat="1" ht="12.75">
      <c r="C139" s="21"/>
      <c r="D139" s="21"/>
      <c r="E139" s="21"/>
    </row>
    <row r="140" spans="3:5" s="20" customFormat="1" ht="12.75">
      <c r="C140" s="21"/>
      <c r="D140" s="21"/>
      <c r="E140" s="21"/>
    </row>
    <row r="141" spans="3:5" s="20" customFormat="1" ht="12.75">
      <c r="C141" s="21"/>
      <c r="D141" s="21"/>
      <c r="E141" s="21"/>
    </row>
    <row r="142" spans="3:5" s="20" customFormat="1" ht="12.75">
      <c r="C142" s="21"/>
      <c r="D142" s="21"/>
      <c r="E142" s="21"/>
    </row>
    <row r="143" spans="3:5" s="20" customFormat="1" ht="12.75">
      <c r="C143" s="21"/>
      <c r="D143" s="21"/>
      <c r="E143" s="21"/>
    </row>
    <row r="144" spans="3:5" s="20" customFormat="1" ht="12.75">
      <c r="C144" s="21"/>
      <c r="D144" s="21"/>
      <c r="E144" s="21"/>
    </row>
    <row r="145" spans="3:5" s="20" customFormat="1" ht="12.75">
      <c r="C145" s="21"/>
      <c r="D145" s="21"/>
      <c r="E145" s="21"/>
    </row>
    <row r="146" spans="3:5" s="20" customFormat="1" ht="12.75">
      <c r="C146" s="21"/>
      <c r="D146" s="21"/>
      <c r="E146" s="21"/>
    </row>
    <row r="147" spans="3:5" s="20" customFormat="1" ht="12.75">
      <c r="C147" s="21"/>
      <c r="D147" s="21"/>
      <c r="E147" s="21"/>
    </row>
    <row r="148" spans="3:5" s="20" customFormat="1" ht="12.75">
      <c r="C148" s="21"/>
      <c r="D148" s="21"/>
      <c r="E148" s="21"/>
    </row>
    <row r="149" spans="3:5" s="20" customFormat="1" ht="12.75">
      <c r="C149" s="21"/>
      <c r="D149" s="21"/>
      <c r="E149" s="21"/>
    </row>
    <row r="150" spans="3:5" s="20" customFormat="1" ht="12.75">
      <c r="C150" s="21"/>
      <c r="D150" s="21"/>
      <c r="E150" s="21"/>
    </row>
    <row r="151" spans="3:5" s="20" customFormat="1" ht="12.75">
      <c r="C151" s="21"/>
      <c r="D151" s="21"/>
      <c r="E151" s="21"/>
    </row>
    <row r="152" spans="3:5" s="20" customFormat="1" ht="12.75">
      <c r="C152" s="21"/>
      <c r="D152" s="21"/>
      <c r="E152" s="21"/>
    </row>
    <row r="153" spans="3:5" s="20" customFormat="1" ht="12.75">
      <c r="C153" s="21"/>
      <c r="D153" s="21"/>
      <c r="E153" s="21"/>
    </row>
    <row r="154" spans="3:5" s="20" customFormat="1" ht="12.75">
      <c r="C154" s="21"/>
      <c r="D154" s="21"/>
      <c r="E154" s="21"/>
    </row>
    <row r="155" spans="3:5" s="20" customFormat="1" ht="12.75">
      <c r="C155" s="21"/>
      <c r="D155" s="21"/>
      <c r="E155" s="21"/>
    </row>
    <row r="156" spans="3:5" s="20" customFormat="1" ht="12.75">
      <c r="C156" s="21"/>
      <c r="D156" s="21"/>
      <c r="E156" s="21"/>
    </row>
    <row r="157" spans="3:5" s="20" customFormat="1" ht="12.75">
      <c r="C157" s="21"/>
      <c r="D157" s="21"/>
      <c r="E157" s="21"/>
    </row>
    <row r="158" spans="3:5" s="20" customFormat="1" ht="12.75">
      <c r="C158" s="21"/>
      <c r="D158" s="21"/>
      <c r="E158" s="21"/>
    </row>
    <row r="159" spans="3:5" s="20" customFormat="1" ht="12.75">
      <c r="C159" s="21"/>
      <c r="D159" s="21"/>
      <c r="E159" s="21"/>
    </row>
    <row r="160" spans="3:5" s="20" customFormat="1" ht="12.75">
      <c r="C160" s="21"/>
      <c r="D160" s="21"/>
      <c r="E160" s="21"/>
    </row>
    <row r="161" spans="3:5" s="20" customFormat="1" ht="12.75">
      <c r="C161" s="21"/>
      <c r="D161" s="21"/>
      <c r="E161" s="21"/>
    </row>
    <row r="162" spans="3:5" s="20" customFormat="1" ht="12.75">
      <c r="C162" s="21"/>
      <c r="D162" s="21"/>
      <c r="E162" s="21"/>
    </row>
    <row r="163" spans="3:5" s="20" customFormat="1" ht="12.75">
      <c r="C163" s="21"/>
      <c r="D163" s="21"/>
      <c r="E163" s="21"/>
    </row>
    <row r="164" spans="3:5" s="20" customFormat="1" ht="12.75">
      <c r="C164" s="21"/>
      <c r="D164" s="21"/>
      <c r="E164" s="21"/>
    </row>
    <row r="165" spans="3:5" s="20" customFormat="1" ht="12.75">
      <c r="C165" s="21"/>
      <c r="D165" s="21"/>
      <c r="E165" s="21"/>
    </row>
    <row r="166" spans="3:5" s="20" customFormat="1" ht="12.75">
      <c r="C166" s="21"/>
      <c r="D166" s="21"/>
      <c r="E166" s="21"/>
    </row>
    <row r="167" spans="3:5" s="20" customFormat="1" ht="12.75">
      <c r="C167" s="21"/>
      <c r="D167" s="21"/>
      <c r="E167" s="21"/>
    </row>
    <row r="168" spans="3:5" s="20" customFormat="1" ht="12.75">
      <c r="C168" s="21"/>
      <c r="D168" s="21"/>
      <c r="E168" s="21"/>
    </row>
    <row r="169" spans="3:5" s="20" customFormat="1" ht="12.75">
      <c r="C169" s="21"/>
      <c r="D169" s="21"/>
      <c r="E169" s="21"/>
    </row>
    <row r="170" spans="3:5" s="20" customFormat="1" ht="12.75">
      <c r="C170" s="21"/>
      <c r="D170" s="21"/>
      <c r="E170" s="21"/>
    </row>
    <row r="171" spans="3:5" s="20" customFormat="1" ht="12.75">
      <c r="C171" s="21"/>
      <c r="D171" s="21"/>
      <c r="E171" s="21"/>
    </row>
    <row r="172" spans="3:5" s="20" customFormat="1" ht="12.75">
      <c r="C172" s="21"/>
      <c r="D172" s="21"/>
      <c r="E172" s="21"/>
    </row>
    <row r="173" spans="3:5" s="20" customFormat="1" ht="12.75">
      <c r="C173" s="21"/>
      <c r="D173" s="21"/>
      <c r="E173" s="21"/>
    </row>
    <row r="174" spans="3:5" s="20" customFormat="1" ht="12.75">
      <c r="C174" s="21"/>
      <c r="D174" s="21"/>
      <c r="E174" s="21"/>
    </row>
    <row r="175" spans="3:5" s="20" customFormat="1" ht="12.75">
      <c r="C175" s="21"/>
      <c r="D175" s="21"/>
      <c r="E175" s="21"/>
    </row>
    <row r="176" spans="3:5" s="20" customFormat="1" ht="12.75">
      <c r="C176" s="21"/>
      <c r="D176" s="21"/>
      <c r="E176" s="21"/>
    </row>
    <row r="177" spans="3:5" s="20" customFormat="1" ht="12.75">
      <c r="C177" s="21"/>
      <c r="D177" s="21"/>
      <c r="E177" s="21"/>
    </row>
    <row r="178" spans="3:5" s="20" customFormat="1" ht="12.75">
      <c r="C178" s="21"/>
      <c r="D178" s="21"/>
      <c r="E178" s="21"/>
    </row>
    <row r="179" spans="3:5" s="20" customFormat="1" ht="12.75">
      <c r="C179" s="21"/>
      <c r="D179" s="21"/>
      <c r="E179" s="21"/>
    </row>
    <row r="180" spans="3:5" s="20" customFormat="1" ht="12.75">
      <c r="C180" s="21"/>
      <c r="D180" s="21"/>
      <c r="E180" s="21"/>
    </row>
    <row r="181" spans="3:5" s="20" customFormat="1" ht="12.75">
      <c r="C181" s="21"/>
      <c r="D181" s="21"/>
      <c r="E181" s="21"/>
    </row>
    <row r="182" spans="3:5" s="20" customFormat="1" ht="12.75">
      <c r="C182" s="21"/>
      <c r="D182" s="21"/>
      <c r="E182" s="21"/>
    </row>
    <row r="183" spans="3:5" s="20" customFormat="1" ht="12.75">
      <c r="C183" s="21"/>
      <c r="D183" s="21"/>
      <c r="E183" s="21"/>
    </row>
    <row r="184" spans="3:5" s="20" customFormat="1" ht="12.75">
      <c r="C184" s="21"/>
      <c r="D184" s="21"/>
      <c r="E184" s="21"/>
    </row>
    <row r="185" spans="3:5" s="20" customFormat="1" ht="12.75">
      <c r="C185" s="21"/>
      <c r="D185" s="21"/>
      <c r="E185" s="21"/>
    </row>
    <row r="186" spans="3:5" s="20" customFormat="1" ht="12.75">
      <c r="C186" s="21"/>
      <c r="D186" s="21"/>
      <c r="E186" s="21"/>
    </row>
    <row r="187" spans="3:5" s="20" customFormat="1" ht="12.75">
      <c r="C187" s="21"/>
      <c r="D187" s="21"/>
      <c r="E187" s="21"/>
    </row>
    <row r="188" spans="3:5" s="20" customFormat="1" ht="12.75">
      <c r="C188" s="21"/>
      <c r="D188" s="21"/>
      <c r="E188" s="21"/>
    </row>
    <row r="189" spans="3:5" s="20" customFormat="1" ht="12.75">
      <c r="C189" s="21"/>
      <c r="D189" s="21"/>
      <c r="E189" s="21"/>
    </row>
    <row r="190" spans="3:5" s="20" customFormat="1" ht="12.75">
      <c r="C190" s="21"/>
      <c r="D190" s="21"/>
      <c r="E190" s="21"/>
    </row>
    <row r="191" spans="3:5" s="20" customFormat="1" ht="12.75">
      <c r="C191" s="21"/>
      <c r="D191" s="21"/>
      <c r="E191" s="21"/>
    </row>
    <row r="192" spans="3:5" s="20" customFormat="1" ht="12.75">
      <c r="C192" s="21"/>
      <c r="D192" s="21"/>
      <c r="E192" s="21"/>
    </row>
    <row r="193" spans="3:5" s="20" customFormat="1" ht="12.75">
      <c r="C193" s="21"/>
      <c r="D193" s="21"/>
      <c r="E193" s="21"/>
    </row>
    <row r="194" spans="3:5" s="20" customFormat="1" ht="12.75">
      <c r="C194" s="21"/>
      <c r="D194" s="21"/>
      <c r="E194" s="21"/>
    </row>
    <row r="195" spans="3:5" s="20" customFormat="1" ht="12.75">
      <c r="C195" s="21"/>
      <c r="D195" s="21"/>
      <c r="E195" s="21"/>
    </row>
    <row r="196" spans="3:5" s="20" customFormat="1" ht="12.75">
      <c r="C196" s="21"/>
      <c r="D196" s="21"/>
      <c r="E196" s="21"/>
    </row>
    <row r="197" spans="3:5" s="20" customFormat="1" ht="12.75">
      <c r="C197" s="21"/>
      <c r="D197" s="21"/>
      <c r="E197" s="21"/>
    </row>
    <row r="198" spans="3:5" s="20" customFormat="1" ht="12.75">
      <c r="C198" s="21"/>
      <c r="D198" s="21"/>
      <c r="E198" s="21"/>
    </row>
    <row r="199" spans="3:5" s="20" customFormat="1" ht="12.75">
      <c r="C199" s="21"/>
      <c r="D199" s="21"/>
      <c r="E199" s="21"/>
    </row>
    <row r="200" spans="3:5" s="20" customFormat="1" ht="12.75">
      <c r="C200" s="21"/>
      <c r="D200" s="21"/>
      <c r="E200" s="21"/>
    </row>
    <row r="201" spans="3:5" s="20" customFormat="1" ht="12.75">
      <c r="C201" s="21"/>
      <c r="D201" s="21"/>
      <c r="E201" s="21"/>
    </row>
    <row r="202" spans="3:5" s="20" customFormat="1" ht="12.75">
      <c r="C202" s="21"/>
      <c r="D202" s="21"/>
      <c r="E202" s="21"/>
    </row>
    <row r="203" spans="3:5" s="20" customFormat="1" ht="12.75">
      <c r="C203" s="21"/>
      <c r="D203" s="21"/>
      <c r="E203" s="21"/>
    </row>
    <row r="204" spans="3:5" s="20" customFormat="1" ht="12.75">
      <c r="C204" s="21"/>
      <c r="D204" s="21"/>
      <c r="E204" s="21"/>
    </row>
    <row r="205" spans="3:5" s="20" customFormat="1" ht="12.75">
      <c r="C205" s="21"/>
      <c r="D205" s="21"/>
      <c r="E205" s="21"/>
    </row>
    <row r="206" spans="3:5" s="20" customFormat="1" ht="12.75">
      <c r="C206" s="21"/>
      <c r="D206" s="21"/>
      <c r="E206" s="21"/>
    </row>
    <row r="207" spans="3:5" s="20" customFormat="1" ht="12.75">
      <c r="C207" s="21"/>
      <c r="D207" s="21"/>
      <c r="E207" s="21"/>
    </row>
    <row r="208" spans="3:5" s="20" customFormat="1" ht="12.75">
      <c r="C208" s="21"/>
      <c r="D208" s="21"/>
      <c r="E208" s="21"/>
    </row>
    <row r="209" spans="3:5" s="20" customFormat="1" ht="12.75">
      <c r="C209" s="21"/>
      <c r="D209" s="21"/>
      <c r="E209" s="21"/>
    </row>
    <row r="210" spans="3:5" s="20" customFormat="1" ht="12.75">
      <c r="C210" s="21"/>
      <c r="D210" s="21"/>
      <c r="E210" s="21"/>
    </row>
    <row r="211" spans="3:5" s="20" customFormat="1" ht="12.75">
      <c r="C211" s="21"/>
      <c r="D211" s="21"/>
      <c r="E211" s="21"/>
    </row>
    <row r="212" spans="3:5" s="20" customFormat="1" ht="12.75">
      <c r="C212" s="21"/>
      <c r="D212" s="21"/>
      <c r="E212" s="21"/>
    </row>
    <row r="213" spans="3:5" s="20" customFormat="1" ht="12.75">
      <c r="C213" s="21"/>
      <c r="D213" s="21"/>
      <c r="E213" s="21"/>
    </row>
    <row r="214" spans="3:5" s="20" customFormat="1" ht="12.75">
      <c r="C214" s="21"/>
      <c r="D214" s="21"/>
      <c r="E214" s="21"/>
    </row>
    <row r="215" spans="3:5" s="20" customFormat="1" ht="12.75">
      <c r="C215" s="21"/>
      <c r="D215" s="21"/>
      <c r="E215" s="21"/>
    </row>
    <row r="216" spans="3:5" s="20" customFormat="1" ht="12.75">
      <c r="C216" s="21"/>
      <c r="D216" s="21"/>
      <c r="E216" s="21"/>
    </row>
    <row r="217" spans="3:5" s="20" customFormat="1" ht="12.75">
      <c r="C217" s="21"/>
      <c r="D217" s="21"/>
      <c r="E217" s="21"/>
    </row>
    <row r="218" spans="3:5" s="20" customFormat="1" ht="12.75">
      <c r="C218" s="21"/>
      <c r="D218" s="21"/>
      <c r="E218" s="21"/>
    </row>
    <row r="219" spans="3:5" s="20" customFormat="1" ht="12.75">
      <c r="C219" s="21"/>
      <c r="D219" s="21"/>
      <c r="E219" s="21"/>
    </row>
    <row r="220" spans="3:5" s="20" customFormat="1" ht="12.75">
      <c r="C220" s="21"/>
      <c r="D220" s="21"/>
      <c r="E220" s="21"/>
    </row>
    <row r="221" spans="3:5" s="20" customFormat="1" ht="12.75">
      <c r="C221" s="21"/>
      <c r="D221" s="21"/>
      <c r="E221" s="21"/>
    </row>
    <row r="222" spans="3:5" s="20" customFormat="1" ht="12.75">
      <c r="C222" s="21"/>
      <c r="D222" s="21"/>
      <c r="E222" s="21"/>
    </row>
    <row r="223" spans="3:5" s="20" customFormat="1" ht="12.75">
      <c r="C223" s="21"/>
      <c r="D223" s="21"/>
      <c r="E223" s="21"/>
    </row>
    <row r="224" spans="3:5" s="20" customFormat="1" ht="12.75">
      <c r="C224" s="21"/>
      <c r="D224" s="21"/>
      <c r="E224" s="21"/>
    </row>
    <row r="225" spans="3:5" s="20" customFormat="1" ht="12.75">
      <c r="C225" s="21"/>
      <c r="D225" s="21"/>
      <c r="E225" s="21"/>
    </row>
    <row r="226" spans="3:5" s="20" customFormat="1" ht="12.75">
      <c r="C226" s="21"/>
      <c r="D226" s="21"/>
      <c r="E226" s="21"/>
    </row>
    <row r="227" spans="3:5" s="20" customFormat="1" ht="12.75">
      <c r="C227" s="21"/>
      <c r="D227" s="21"/>
      <c r="E227" s="21"/>
    </row>
    <row r="228" spans="3:5" s="20" customFormat="1" ht="12.75">
      <c r="C228" s="21"/>
      <c r="D228" s="21"/>
      <c r="E228" s="21"/>
    </row>
    <row r="229" spans="3:5" s="20" customFormat="1" ht="12.75">
      <c r="C229" s="21"/>
      <c r="D229" s="21"/>
      <c r="E229" s="21"/>
    </row>
    <row r="230" spans="3:5" s="20" customFormat="1" ht="12.75">
      <c r="C230" s="21"/>
      <c r="D230" s="21"/>
      <c r="E230" s="21"/>
    </row>
    <row r="231" spans="3:5" s="20" customFormat="1" ht="12.75">
      <c r="C231" s="21"/>
      <c r="D231" s="21"/>
      <c r="E231" s="21"/>
    </row>
    <row r="232" spans="3:5" s="20" customFormat="1" ht="12.75">
      <c r="C232" s="21"/>
      <c r="D232" s="21"/>
      <c r="E232" s="21"/>
    </row>
    <row r="233" spans="3:5" s="20" customFormat="1" ht="12.75">
      <c r="C233" s="21"/>
      <c r="D233" s="21"/>
      <c r="E233" s="21"/>
    </row>
    <row r="234" spans="3:5" s="20" customFormat="1" ht="12.75">
      <c r="C234" s="21"/>
      <c r="D234" s="21"/>
      <c r="E234" s="21"/>
    </row>
    <row r="235" spans="3:5" s="20" customFormat="1" ht="12.75">
      <c r="C235" s="21"/>
      <c r="D235" s="21"/>
      <c r="E235" s="21"/>
    </row>
    <row r="236" spans="3:5" s="20" customFormat="1" ht="12.75">
      <c r="C236" s="21"/>
      <c r="D236" s="21"/>
      <c r="E236" s="21"/>
    </row>
    <row r="237" spans="3:5" s="20" customFormat="1" ht="12.75">
      <c r="C237" s="21"/>
      <c r="D237" s="21"/>
      <c r="E237" s="21"/>
    </row>
    <row r="238" spans="3:5" s="20" customFormat="1" ht="12.75">
      <c r="C238" s="21"/>
      <c r="D238" s="21"/>
      <c r="E238" s="21"/>
    </row>
    <row r="239" spans="3:5" s="20" customFormat="1" ht="12.75">
      <c r="C239" s="21"/>
      <c r="D239" s="21"/>
      <c r="E239" s="21"/>
    </row>
    <row r="240" spans="3:5" s="20" customFormat="1" ht="12.75">
      <c r="C240" s="21"/>
      <c r="D240" s="21"/>
      <c r="E240" s="21"/>
    </row>
    <row r="241" spans="3:5" s="20" customFormat="1" ht="12.75">
      <c r="C241" s="21"/>
      <c r="D241" s="21"/>
      <c r="E241" s="21"/>
    </row>
    <row r="242" spans="3:5" s="20" customFormat="1" ht="12.75">
      <c r="C242" s="21"/>
      <c r="D242" s="21"/>
      <c r="E242" s="21"/>
    </row>
    <row r="243" spans="3:5" s="20" customFormat="1" ht="12.75">
      <c r="C243" s="21"/>
      <c r="D243" s="21"/>
      <c r="E243" s="21"/>
    </row>
    <row r="244" spans="3:5" s="20" customFormat="1" ht="12.75">
      <c r="C244" s="21"/>
      <c r="D244" s="21"/>
      <c r="E244" s="21"/>
    </row>
    <row r="245" spans="3:5" s="20" customFormat="1" ht="12.75">
      <c r="C245" s="21"/>
      <c r="D245" s="21"/>
      <c r="E245" s="21"/>
    </row>
    <row r="246" spans="3:5" s="20" customFormat="1" ht="12.75">
      <c r="C246" s="21"/>
      <c r="D246" s="21"/>
      <c r="E246" s="21"/>
    </row>
    <row r="247" spans="3:5" s="20" customFormat="1" ht="12.75">
      <c r="C247" s="21"/>
      <c r="D247" s="21"/>
      <c r="E247" s="21"/>
    </row>
    <row r="248" spans="3:5" s="20" customFormat="1" ht="12.75">
      <c r="C248" s="21"/>
      <c r="D248" s="21"/>
      <c r="E248" s="21"/>
    </row>
    <row r="249" spans="3:5" s="20" customFormat="1" ht="12.75">
      <c r="C249" s="21"/>
      <c r="D249" s="21"/>
      <c r="E249" s="21"/>
    </row>
    <row r="250" spans="3:5" s="20" customFormat="1" ht="12.75">
      <c r="C250" s="21"/>
      <c r="D250" s="21"/>
      <c r="E250" s="21"/>
    </row>
    <row r="251" spans="3:5" s="20" customFormat="1" ht="12.75">
      <c r="C251" s="21"/>
      <c r="D251" s="21"/>
      <c r="E251" s="21"/>
    </row>
    <row r="252" spans="3:5" s="20" customFormat="1" ht="12.75">
      <c r="C252" s="21"/>
      <c r="D252" s="21"/>
      <c r="E252" s="21"/>
    </row>
    <row r="253" spans="3:5" s="20" customFormat="1" ht="12.75">
      <c r="C253" s="21"/>
      <c r="D253" s="21"/>
      <c r="E253" s="21"/>
    </row>
    <row r="254" spans="3:5" s="20" customFormat="1" ht="12.75">
      <c r="C254" s="21"/>
      <c r="D254" s="21"/>
      <c r="E254" s="21"/>
    </row>
    <row r="255" spans="3:5" s="20" customFormat="1" ht="12.75">
      <c r="C255" s="21"/>
      <c r="D255" s="21"/>
      <c r="E255" s="21"/>
    </row>
    <row r="256" spans="3:5" s="20" customFormat="1" ht="12.75">
      <c r="C256" s="21"/>
      <c r="D256" s="21"/>
      <c r="E256" s="21"/>
    </row>
    <row r="257" spans="3:5" s="20" customFormat="1" ht="12.75">
      <c r="C257" s="21"/>
      <c r="D257" s="21"/>
      <c r="E257" s="21"/>
    </row>
    <row r="258" spans="3:5" s="20" customFormat="1" ht="12.75">
      <c r="C258" s="21"/>
      <c r="D258" s="21"/>
      <c r="E258" s="21"/>
    </row>
    <row r="259" spans="3:5" s="20" customFormat="1" ht="12.75">
      <c r="C259" s="21"/>
      <c r="D259" s="21"/>
      <c r="E259" s="21"/>
    </row>
    <row r="260" spans="3:5" s="20" customFormat="1" ht="12.75">
      <c r="C260" s="21"/>
      <c r="D260" s="21"/>
      <c r="E260" s="21"/>
    </row>
    <row r="261" spans="3:5" s="20" customFormat="1" ht="12.75">
      <c r="C261" s="21"/>
      <c r="D261" s="21"/>
      <c r="E261" s="21"/>
    </row>
    <row r="262" spans="3:5" s="20" customFormat="1" ht="12.75">
      <c r="C262" s="21"/>
      <c r="D262" s="21"/>
      <c r="E262" s="21"/>
    </row>
    <row r="263" spans="3:5" s="20" customFormat="1" ht="12.75">
      <c r="C263" s="21"/>
      <c r="D263" s="21"/>
      <c r="E263" s="21"/>
    </row>
    <row r="264" spans="3:5" s="20" customFormat="1" ht="12.75">
      <c r="C264" s="21"/>
      <c r="D264" s="21"/>
      <c r="E264" s="21"/>
    </row>
    <row r="265" spans="3:5" s="20" customFormat="1" ht="12.75">
      <c r="C265" s="21"/>
      <c r="D265" s="21"/>
      <c r="E265" s="21"/>
    </row>
    <row r="266" spans="3:5" s="20" customFormat="1" ht="12.75">
      <c r="C266" s="21"/>
      <c r="D266" s="21"/>
      <c r="E266" s="21"/>
    </row>
    <row r="267" spans="3:5" s="20" customFormat="1" ht="12.75">
      <c r="C267" s="21"/>
      <c r="D267" s="21"/>
      <c r="E267" s="21"/>
    </row>
    <row r="268" spans="3:5" s="20" customFormat="1" ht="12.75">
      <c r="C268" s="21"/>
      <c r="D268" s="21"/>
      <c r="E268" s="21"/>
    </row>
    <row r="269" spans="3:5" s="20" customFormat="1" ht="12.75">
      <c r="C269" s="21"/>
      <c r="D269" s="21"/>
      <c r="E269" s="21"/>
    </row>
    <row r="270" spans="3:5" s="20" customFormat="1" ht="12.75">
      <c r="C270" s="21"/>
      <c r="D270" s="21"/>
      <c r="E270" s="21"/>
    </row>
    <row r="271" spans="3:5" s="20" customFormat="1" ht="12.75">
      <c r="C271" s="21"/>
      <c r="D271" s="21"/>
      <c r="E271" s="21"/>
    </row>
    <row r="272" spans="3:5" s="20" customFormat="1" ht="12.75">
      <c r="C272" s="21"/>
      <c r="D272" s="21"/>
      <c r="E272" s="21"/>
    </row>
    <row r="273" spans="3:5" s="20" customFormat="1" ht="12.75">
      <c r="C273" s="21"/>
      <c r="D273" s="21"/>
      <c r="E273" s="21"/>
    </row>
    <row r="274" spans="3:5" s="20" customFormat="1" ht="12.75">
      <c r="C274" s="21"/>
      <c r="D274" s="21"/>
      <c r="E274" s="21"/>
    </row>
    <row r="275" spans="3:5" s="20" customFormat="1" ht="12.75">
      <c r="C275" s="21"/>
      <c r="D275" s="21"/>
      <c r="E275" s="21"/>
    </row>
    <row r="276" spans="3:5" s="20" customFormat="1" ht="12.75">
      <c r="C276" s="21"/>
      <c r="D276" s="21"/>
      <c r="E276" s="21"/>
    </row>
    <row r="277" spans="3:5" s="20" customFormat="1" ht="12.75">
      <c r="C277" s="21"/>
      <c r="D277" s="21"/>
      <c r="E277" s="21"/>
    </row>
    <row r="278" spans="3:5" s="20" customFormat="1" ht="12.75">
      <c r="C278" s="21"/>
      <c r="D278" s="21"/>
      <c r="E278" s="21"/>
    </row>
    <row r="279" spans="3:5" s="20" customFormat="1" ht="12.75">
      <c r="C279" s="21"/>
      <c r="D279" s="21"/>
      <c r="E279" s="21"/>
    </row>
    <row r="280" spans="3:5" s="20" customFormat="1" ht="12.75">
      <c r="C280" s="21"/>
      <c r="D280" s="21"/>
      <c r="E280" s="21"/>
    </row>
    <row r="281" spans="3:5" s="20" customFormat="1" ht="12.75">
      <c r="C281" s="21"/>
      <c r="D281" s="21"/>
      <c r="E281" s="21"/>
    </row>
    <row r="282" spans="3:5" s="20" customFormat="1" ht="12.75">
      <c r="C282" s="21"/>
      <c r="D282" s="21"/>
      <c r="E282" s="21"/>
    </row>
    <row r="283" spans="3:5" s="20" customFormat="1" ht="12.75">
      <c r="C283" s="21"/>
      <c r="D283" s="21"/>
      <c r="E283" s="21"/>
    </row>
    <row r="284" spans="3:5" s="20" customFormat="1" ht="12.75">
      <c r="C284" s="21"/>
      <c r="D284" s="21"/>
      <c r="E284" s="21"/>
    </row>
    <row r="285" spans="3:5" s="20" customFormat="1" ht="12.75">
      <c r="C285" s="21"/>
      <c r="D285" s="21"/>
      <c r="E285" s="21"/>
    </row>
    <row r="286" spans="3:5" s="20" customFormat="1" ht="12.75">
      <c r="C286" s="21"/>
      <c r="D286" s="21"/>
      <c r="E286" s="21"/>
    </row>
    <row r="287" spans="3:5" s="20" customFormat="1" ht="12.75">
      <c r="C287" s="21"/>
      <c r="D287" s="21"/>
      <c r="E287" s="21"/>
    </row>
    <row r="288" spans="3:5" s="20" customFormat="1" ht="12.75">
      <c r="C288" s="21"/>
      <c r="D288" s="21"/>
      <c r="E288" s="21"/>
    </row>
    <row r="289" spans="3:5" s="20" customFormat="1" ht="12.75">
      <c r="C289" s="21"/>
      <c r="D289" s="21"/>
      <c r="E289" s="21"/>
    </row>
    <row r="290" spans="3:5" s="20" customFormat="1" ht="12.75">
      <c r="C290" s="21"/>
      <c r="D290" s="21"/>
      <c r="E290" s="21"/>
    </row>
    <row r="291" spans="3:5" s="20" customFormat="1" ht="12.75">
      <c r="C291" s="21"/>
      <c r="D291" s="21"/>
      <c r="E291" s="21"/>
    </row>
    <row r="292" spans="3:5" s="20" customFormat="1" ht="12.75">
      <c r="C292" s="21"/>
      <c r="D292" s="21"/>
      <c r="E292" s="21"/>
    </row>
    <row r="293" spans="3:5" s="20" customFormat="1" ht="12.75">
      <c r="C293" s="21"/>
      <c r="D293" s="21"/>
      <c r="E293" s="21"/>
    </row>
    <row r="294" spans="3:5" s="20" customFormat="1" ht="12.75">
      <c r="C294" s="21"/>
      <c r="D294" s="21"/>
      <c r="E294" s="21"/>
    </row>
    <row r="295" spans="3:5" s="20" customFormat="1" ht="12.75">
      <c r="C295" s="21"/>
      <c r="D295" s="21"/>
      <c r="E295" s="21"/>
    </row>
    <row r="296" spans="3:5" s="20" customFormat="1" ht="12.75">
      <c r="C296" s="21"/>
      <c r="D296" s="21"/>
      <c r="E296" s="21"/>
    </row>
    <row r="297" spans="3:5" s="20" customFormat="1" ht="12.75">
      <c r="C297" s="21"/>
      <c r="D297" s="21"/>
      <c r="E297" s="21"/>
    </row>
    <row r="298" spans="3:5" s="20" customFormat="1" ht="12.75">
      <c r="C298" s="21"/>
      <c r="D298" s="21"/>
      <c r="E298" s="21"/>
    </row>
    <row r="299" spans="3:5" s="20" customFormat="1" ht="12.75">
      <c r="C299" s="21"/>
      <c r="D299" s="21"/>
      <c r="E299" s="21"/>
    </row>
    <row r="300" spans="3:5" s="20" customFormat="1" ht="12.75">
      <c r="C300" s="21"/>
      <c r="D300" s="21"/>
      <c r="E300" s="21"/>
    </row>
    <row r="301" spans="3:5" s="20" customFormat="1" ht="12.75">
      <c r="C301" s="21"/>
      <c r="D301" s="21"/>
      <c r="E301" s="21"/>
    </row>
    <row r="302" spans="3:5" s="20" customFormat="1" ht="12.75">
      <c r="C302" s="21"/>
      <c r="D302" s="21"/>
      <c r="E302" s="21"/>
    </row>
    <row r="303" spans="3:5" s="20" customFormat="1" ht="12.75">
      <c r="C303" s="21"/>
      <c r="D303" s="21"/>
      <c r="E303" s="21"/>
    </row>
    <row r="304" spans="3:5" s="20" customFormat="1" ht="12.75">
      <c r="C304" s="21"/>
      <c r="D304" s="21"/>
      <c r="E304" s="21"/>
    </row>
    <row r="305" spans="3:5" s="20" customFormat="1" ht="12.75">
      <c r="C305" s="21"/>
      <c r="D305" s="21"/>
      <c r="E305" s="21"/>
    </row>
    <row r="306" spans="3:5" s="20" customFormat="1" ht="12.75">
      <c r="C306" s="21"/>
      <c r="D306" s="21"/>
      <c r="E306" s="21"/>
    </row>
    <row r="307" spans="3:5" s="20" customFormat="1" ht="12.75">
      <c r="C307" s="21"/>
      <c r="D307" s="21"/>
      <c r="E307" s="21"/>
    </row>
    <row r="308" spans="3:5" s="20" customFormat="1" ht="12.75">
      <c r="C308" s="21"/>
      <c r="D308" s="21"/>
      <c r="E308" s="21"/>
    </row>
    <row r="309" spans="3:5" s="20" customFormat="1" ht="12.75">
      <c r="C309" s="21"/>
      <c r="D309" s="21"/>
      <c r="E309" s="21"/>
    </row>
    <row r="310" spans="3:5" s="20" customFormat="1" ht="12.75">
      <c r="C310" s="21"/>
      <c r="D310" s="21"/>
      <c r="E310" s="21"/>
    </row>
    <row r="311" spans="3:5" s="20" customFormat="1" ht="12.75">
      <c r="C311" s="21"/>
      <c r="D311" s="21"/>
      <c r="E311" s="21"/>
    </row>
    <row r="312" spans="3:5" s="20" customFormat="1" ht="12.75">
      <c r="C312" s="21"/>
      <c r="D312" s="21"/>
      <c r="E312" s="21"/>
    </row>
    <row r="313" spans="3:5" s="20" customFormat="1" ht="12.75">
      <c r="C313" s="21"/>
      <c r="D313" s="21"/>
      <c r="E313" s="21"/>
    </row>
    <row r="314" spans="3:5" s="20" customFormat="1" ht="12.75">
      <c r="C314" s="21"/>
      <c r="D314" s="21"/>
      <c r="E314" s="21"/>
    </row>
    <row r="315" spans="3:5" s="20" customFormat="1" ht="12.75">
      <c r="C315" s="21"/>
      <c r="D315" s="21"/>
      <c r="E315" s="21"/>
    </row>
    <row r="316" spans="3:5" s="20" customFormat="1" ht="12.75">
      <c r="C316" s="21"/>
      <c r="D316" s="21"/>
      <c r="E316" s="21"/>
    </row>
    <row r="317" spans="3:5" s="20" customFormat="1" ht="12.75">
      <c r="C317" s="21"/>
      <c r="D317" s="21"/>
      <c r="E317" s="21"/>
    </row>
    <row r="318" spans="3:5" s="20" customFormat="1" ht="12.75">
      <c r="C318" s="21"/>
      <c r="D318" s="21"/>
      <c r="E318" s="21"/>
    </row>
    <row r="319" spans="3:5" s="20" customFormat="1" ht="12.75">
      <c r="C319" s="21"/>
      <c r="D319" s="21"/>
      <c r="E319" s="21"/>
    </row>
    <row r="320" spans="3:5" s="20" customFormat="1" ht="12.75">
      <c r="C320" s="21"/>
      <c r="D320" s="21"/>
      <c r="E320" s="21"/>
    </row>
    <row r="321" spans="3:5" s="20" customFormat="1" ht="12.75">
      <c r="C321" s="21"/>
      <c r="D321" s="21"/>
      <c r="E321" s="21"/>
    </row>
    <row r="322" spans="3:5" s="20" customFormat="1" ht="12.75">
      <c r="C322" s="21"/>
      <c r="D322" s="21"/>
      <c r="E322" s="21"/>
    </row>
    <row r="323" spans="3:5" s="20" customFormat="1" ht="12.75">
      <c r="C323" s="21"/>
      <c r="D323" s="21"/>
      <c r="E323" s="21"/>
    </row>
    <row r="324" spans="3:5" s="20" customFormat="1" ht="12.75">
      <c r="C324" s="21"/>
      <c r="D324" s="21"/>
      <c r="E324" s="21"/>
    </row>
    <row r="325" spans="3:5" s="20" customFormat="1" ht="12.75">
      <c r="C325" s="21"/>
      <c r="D325" s="21"/>
      <c r="E325" s="21"/>
    </row>
    <row r="326" spans="3:5" s="20" customFormat="1" ht="12.75">
      <c r="C326" s="21"/>
      <c r="D326" s="21"/>
      <c r="E326" s="21"/>
    </row>
    <row r="327" spans="3:5" s="20" customFormat="1" ht="12.75">
      <c r="C327" s="21"/>
      <c r="D327" s="21"/>
      <c r="E327" s="21"/>
    </row>
    <row r="328" spans="3:5" s="20" customFormat="1" ht="12.75">
      <c r="C328" s="21"/>
      <c r="D328" s="21"/>
      <c r="E328" s="21"/>
    </row>
    <row r="329" spans="3:5" s="20" customFormat="1" ht="12.75">
      <c r="C329" s="21"/>
      <c r="D329" s="21"/>
      <c r="E329" s="21"/>
    </row>
    <row r="330" spans="3:5" s="20" customFormat="1" ht="12.75">
      <c r="C330" s="21"/>
      <c r="D330" s="21"/>
      <c r="E330" s="21"/>
    </row>
    <row r="331" spans="3:5" s="20" customFormat="1" ht="12.75">
      <c r="C331" s="21"/>
      <c r="D331" s="21"/>
      <c r="E331" s="21"/>
    </row>
    <row r="332" spans="3:5" s="20" customFormat="1" ht="12.75">
      <c r="C332" s="21"/>
      <c r="D332" s="21"/>
      <c r="E332" s="21"/>
    </row>
    <row r="333" spans="3:5" s="20" customFormat="1" ht="12.75">
      <c r="C333" s="21"/>
      <c r="D333" s="21"/>
      <c r="E333" s="21"/>
    </row>
    <row r="334" spans="3:5" s="20" customFormat="1" ht="12.75">
      <c r="C334" s="21"/>
      <c r="D334" s="21"/>
      <c r="E334" s="21"/>
    </row>
    <row r="335" spans="3:5" s="20" customFormat="1" ht="12.75">
      <c r="C335" s="21"/>
      <c r="D335" s="21"/>
      <c r="E335" s="21"/>
    </row>
    <row r="336" spans="3:5" s="20" customFormat="1" ht="12.75">
      <c r="C336" s="21"/>
      <c r="D336" s="21"/>
      <c r="E336" s="21"/>
    </row>
    <row r="337" spans="3:5" s="20" customFormat="1" ht="12.75">
      <c r="C337" s="21"/>
      <c r="D337" s="21"/>
      <c r="E337" s="21"/>
    </row>
    <row r="338" spans="3:5" s="20" customFormat="1" ht="12.75">
      <c r="C338" s="21"/>
      <c r="D338" s="21"/>
      <c r="E338" s="21"/>
    </row>
    <row r="339" spans="3:5" s="20" customFormat="1" ht="12.75">
      <c r="C339" s="21"/>
      <c r="D339" s="21"/>
      <c r="E339" s="21"/>
    </row>
    <row r="340" spans="3:5" s="20" customFormat="1" ht="12.75">
      <c r="C340" s="21"/>
      <c r="D340" s="21"/>
      <c r="E340" s="21"/>
    </row>
    <row r="341" spans="3:5" s="20" customFormat="1" ht="12.75">
      <c r="C341" s="21"/>
      <c r="D341" s="21"/>
      <c r="E341" s="21"/>
    </row>
    <row r="342" spans="3:5" s="20" customFormat="1" ht="12.75">
      <c r="C342" s="21"/>
      <c r="D342" s="21"/>
      <c r="E342" s="21"/>
    </row>
    <row r="343" spans="3:5" s="20" customFormat="1" ht="12.75">
      <c r="C343" s="21"/>
      <c r="D343" s="21"/>
      <c r="E343" s="21"/>
    </row>
  </sheetData>
  <sheetProtection/>
  <mergeCells count="35">
    <mergeCell ref="A17:A18"/>
    <mergeCell ref="A11:B11"/>
    <mergeCell ref="C11:N11"/>
    <mergeCell ref="I15:K15"/>
    <mergeCell ref="A13:G13"/>
    <mergeCell ref="K13:M13"/>
    <mergeCell ref="N13:O13"/>
    <mergeCell ref="D17:D18"/>
    <mergeCell ref="C10:N10"/>
    <mergeCell ref="A53:B53"/>
    <mergeCell ref="G53:H53"/>
    <mergeCell ref="L17:P17"/>
    <mergeCell ref="C48:K48"/>
    <mergeCell ref="A50:B50"/>
    <mergeCell ref="D50:E50"/>
    <mergeCell ref="G50:H50"/>
    <mergeCell ref="I50:M50"/>
    <mergeCell ref="N50:O50"/>
    <mergeCell ref="E17:E18"/>
    <mergeCell ref="A10:B10"/>
    <mergeCell ref="F17:K17"/>
    <mergeCell ref="B17:B18"/>
    <mergeCell ref="C17:C18"/>
    <mergeCell ref="A6:B6"/>
    <mergeCell ref="C6:N6"/>
    <mergeCell ref="A7:B7"/>
    <mergeCell ref="C7:N7"/>
    <mergeCell ref="A8:B8"/>
    <mergeCell ref="L1:P1"/>
    <mergeCell ref="D2:H2"/>
    <mergeCell ref="C3:N3"/>
    <mergeCell ref="C4:N4"/>
    <mergeCell ref="A9:B9"/>
    <mergeCell ref="C9:N9"/>
    <mergeCell ref="C8:N8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56" r:id="rId1"/>
  <headerFooter alignWithMargins="0">
    <oddFooter>&amp;R&amp;P lapa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39"/>
  <sheetViews>
    <sheetView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4.140625" style="24" customWidth="1"/>
    <col min="2" max="2" width="10.8515625" style="38" customWidth="1"/>
    <col min="3" max="3" width="40.00390625" style="41" customWidth="1"/>
    <col min="4" max="4" width="5.8515625" style="41" bestFit="1" customWidth="1"/>
    <col min="5" max="5" width="7.8515625" style="41" customWidth="1"/>
    <col min="6" max="6" width="5.7109375" style="38" bestFit="1" customWidth="1"/>
    <col min="7" max="7" width="5.7109375" style="24" bestFit="1" customWidth="1"/>
    <col min="8" max="8" width="7.28125" style="24" customWidth="1"/>
    <col min="9" max="9" width="6.7109375" style="24" bestFit="1" customWidth="1"/>
    <col min="10" max="10" width="7.00390625" style="24" bestFit="1" customWidth="1"/>
    <col min="11" max="11" width="7.00390625" style="24" customWidth="1"/>
    <col min="12" max="16" width="8.421875" style="24" customWidth="1"/>
    <col min="17" max="16384" width="9.140625" style="24" customWidth="1"/>
  </cols>
  <sheetData>
    <row r="1" spans="3:16" s="20" customFormat="1" ht="18" customHeight="1">
      <c r="C1" s="21"/>
      <c r="D1" s="21"/>
      <c r="E1" s="21"/>
      <c r="L1" s="452" t="s">
        <v>19</v>
      </c>
      <c r="M1" s="452"/>
      <c r="N1" s="452"/>
      <c r="O1" s="452"/>
      <c r="P1" s="452"/>
    </row>
    <row r="2" spans="3:9" s="20" customFormat="1" ht="12.75" customHeight="1">
      <c r="C2" s="21"/>
      <c r="D2" s="453" t="s">
        <v>11</v>
      </c>
      <c r="E2" s="453"/>
      <c r="F2" s="453"/>
      <c r="G2" s="453"/>
      <c r="H2" s="453"/>
      <c r="I2" s="22" t="s">
        <v>50</v>
      </c>
    </row>
    <row r="3" spans="3:14" s="20" customFormat="1" ht="12.75" customHeight="1">
      <c r="C3" s="454" t="s">
        <v>26</v>
      </c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3:14" s="20" customFormat="1" ht="12.75" customHeight="1">
      <c r="C4" s="455" t="s">
        <v>7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</row>
    <row r="5" spans="3:14" s="20" customFormat="1" ht="12.75" customHeight="1"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20" customFormat="1" ht="12.75" customHeight="1">
      <c r="A6" s="456" t="s">
        <v>1</v>
      </c>
      <c r="B6" s="456"/>
      <c r="C6" s="457" t="e">
        <f>#REF!</f>
        <v>#REF!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</row>
    <row r="7" spans="1:14" s="20" customFormat="1" ht="12.75" customHeight="1">
      <c r="A7" s="456" t="s">
        <v>2</v>
      </c>
      <c r="B7" s="456"/>
      <c r="C7" s="457" t="e">
        <f>#REF!</f>
        <v>#REF!</v>
      </c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</row>
    <row r="8" spans="1:14" s="20" customFormat="1" ht="12.75" customHeight="1">
      <c r="A8" s="456" t="s">
        <v>3</v>
      </c>
      <c r="B8" s="456"/>
      <c r="C8" s="457" t="e">
        <f>#REF!</f>
        <v>#REF!</v>
      </c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</row>
    <row r="9" spans="1:14" s="20" customFormat="1" ht="12.75">
      <c r="A9" s="456" t="s">
        <v>17</v>
      </c>
      <c r="B9" s="456"/>
      <c r="C9" s="457" t="e">
        <f>#REF!</f>
        <v>#REF!</v>
      </c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</row>
    <row r="10" spans="1:14" s="20" customFormat="1" ht="12.75">
      <c r="A10" s="456" t="s">
        <v>4</v>
      </c>
      <c r="B10" s="456"/>
      <c r="C10" s="457" t="e">
        <f>#REF!</f>
        <v>#REF!</v>
      </c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</row>
    <row r="11" spans="1:14" s="20" customFormat="1" ht="12.75">
      <c r="A11" s="456" t="s">
        <v>12</v>
      </c>
      <c r="B11" s="456"/>
      <c r="C11" s="457" t="e">
        <f>#REF!</f>
        <v>#REF!</v>
      </c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</row>
    <row r="12" spans="1:14" s="20" customFormat="1" ht="12.75">
      <c r="A12" s="67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6" s="20" customFormat="1" ht="12.75" customHeight="1">
      <c r="A13" s="456" t="s">
        <v>58</v>
      </c>
      <c r="B13" s="456"/>
      <c r="C13" s="456"/>
      <c r="D13" s="456"/>
      <c r="E13" s="456"/>
      <c r="F13" s="456"/>
      <c r="G13" s="456"/>
      <c r="H13" s="68"/>
      <c r="I13" s="68"/>
      <c r="J13" s="68"/>
      <c r="K13" s="457" t="s">
        <v>13</v>
      </c>
      <c r="L13" s="457"/>
      <c r="M13" s="457"/>
      <c r="N13" s="473">
        <f>P44</f>
        <v>0</v>
      </c>
      <c r="O13" s="473"/>
      <c r="P13" s="23" t="s">
        <v>18</v>
      </c>
    </row>
    <row r="14" spans="1:16" s="20" customFormat="1" ht="12.75">
      <c r="A14" s="67"/>
      <c r="B14" s="67"/>
      <c r="C14" s="67"/>
      <c r="D14" s="67"/>
      <c r="E14" s="67"/>
      <c r="F14" s="67"/>
      <c r="G14" s="67"/>
      <c r="H14" s="68"/>
      <c r="I14" s="68"/>
      <c r="J14" s="68"/>
      <c r="K14" s="68"/>
      <c r="L14" s="68"/>
      <c r="M14" s="68"/>
      <c r="N14" s="69"/>
      <c r="O14" s="68"/>
      <c r="P14" s="23"/>
    </row>
    <row r="15" spans="2:16" ht="12.75">
      <c r="B15" s="24"/>
      <c r="C15" s="24"/>
      <c r="D15" s="24"/>
      <c r="E15" s="24"/>
      <c r="F15" s="24"/>
      <c r="I15" s="472" t="s">
        <v>15</v>
      </c>
      <c r="J15" s="472"/>
      <c r="K15" s="472"/>
      <c r="L15" s="25">
        <v>2018</v>
      </c>
      <c r="M15" s="25" t="s">
        <v>14</v>
      </c>
      <c r="N15" s="25" t="e">
        <f>#REF!</f>
        <v>#REF!</v>
      </c>
      <c r="O15" s="46" t="e">
        <f>#REF!</f>
        <v>#REF!</v>
      </c>
      <c r="P15" s="46"/>
    </row>
    <row r="16" spans="2:16" ht="13.5" thickBot="1">
      <c r="B16" s="24"/>
      <c r="C16" s="24"/>
      <c r="D16" s="24"/>
      <c r="E16" s="24"/>
      <c r="F16" s="24"/>
      <c r="I16" s="70"/>
      <c r="J16" s="70"/>
      <c r="K16" s="70"/>
      <c r="L16" s="25"/>
      <c r="M16" s="25"/>
      <c r="N16" s="25"/>
      <c r="O16" s="47"/>
      <c r="P16" s="47"/>
    </row>
    <row r="17" spans="1:16" s="4" customFormat="1" ht="13.5" customHeight="1" thickBot="1">
      <c r="A17" s="458"/>
      <c r="B17" s="458"/>
      <c r="C17" s="463"/>
      <c r="D17" s="458"/>
      <c r="E17" s="458"/>
      <c r="F17" s="460"/>
      <c r="G17" s="461"/>
      <c r="H17" s="461"/>
      <c r="I17" s="461"/>
      <c r="J17" s="461"/>
      <c r="K17" s="462"/>
      <c r="L17" s="460"/>
      <c r="M17" s="461"/>
      <c r="N17" s="461"/>
      <c r="O17" s="461"/>
      <c r="P17" s="462"/>
    </row>
    <row r="18" spans="1:16" s="4" customFormat="1" ht="69.75" customHeight="1" thickBot="1">
      <c r="A18" s="459"/>
      <c r="B18" s="459"/>
      <c r="C18" s="464"/>
      <c r="D18" s="459"/>
      <c r="E18" s="459"/>
      <c r="F18" s="5"/>
      <c r="G18" s="6"/>
      <c r="H18" s="6"/>
      <c r="I18" s="6"/>
      <c r="J18" s="6"/>
      <c r="K18" s="5"/>
      <c r="L18" s="6"/>
      <c r="M18" s="6"/>
      <c r="N18" s="6"/>
      <c r="O18" s="6"/>
      <c r="P18" s="6"/>
    </row>
    <row r="19" spans="1:16" s="4" customFormat="1" ht="13.5" thickBot="1">
      <c r="A19" s="7"/>
      <c r="B19" s="8"/>
      <c r="C19" s="9"/>
      <c r="D19" s="10"/>
      <c r="E19" s="9"/>
      <c r="F19" s="10"/>
      <c r="G19" s="9"/>
      <c r="H19" s="9"/>
      <c r="I19" s="10"/>
      <c r="J19" s="10"/>
      <c r="K19" s="9"/>
      <c r="L19" s="9"/>
      <c r="M19" s="9"/>
      <c r="N19" s="10"/>
      <c r="O19" s="10"/>
      <c r="P19" s="11"/>
    </row>
    <row r="20" spans="1:16" ht="18.75" customHeight="1">
      <c r="A20" s="26"/>
      <c r="B20" s="27"/>
      <c r="C20" s="44"/>
      <c r="D20" s="28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20" s="50" customFormat="1" ht="14.25" customHeight="1">
      <c r="A21" s="48"/>
      <c r="B21" s="56"/>
      <c r="C21" s="49"/>
      <c r="D21" s="52"/>
      <c r="E21" s="64"/>
      <c r="F21" s="14"/>
      <c r="G21" s="17"/>
      <c r="H21" s="18"/>
      <c r="I21" s="17"/>
      <c r="J21" s="17"/>
      <c r="K21" s="17"/>
      <c r="L21" s="17"/>
      <c r="M21" s="17"/>
      <c r="N21" s="17"/>
      <c r="O21" s="17"/>
      <c r="P21" s="19"/>
      <c r="Q21" s="53"/>
      <c r="R21" s="53"/>
      <c r="S21" s="53"/>
      <c r="T21" s="53"/>
    </row>
    <row r="22" spans="1:20" s="50" customFormat="1" ht="14.25" customHeight="1">
      <c r="A22" s="48"/>
      <c r="B22" s="56"/>
      <c r="C22" s="51"/>
      <c r="D22" s="52"/>
      <c r="E22" s="64"/>
      <c r="F22" s="14"/>
      <c r="G22" s="17"/>
      <c r="H22" s="18"/>
      <c r="I22" s="17"/>
      <c r="J22" s="17"/>
      <c r="K22" s="17"/>
      <c r="L22" s="17"/>
      <c r="M22" s="17"/>
      <c r="N22" s="17"/>
      <c r="O22" s="17"/>
      <c r="P22" s="19"/>
      <c r="Q22" s="53"/>
      <c r="R22" s="53"/>
      <c r="S22" s="53"/>
      <c r="T22" s="53"/>
    </row>
    <row r="23" spans="1:20" s="50" customFormat="1" ht="14.25" customHeight="1">
      <c r="A23" s="48"/>
      <c r="B23" s="56"/>
      <c r="C23" s="51"/>
      <c r="D23" s="52"/>
      <c r="E23" s="64"/>
      <c r="F23" s="14"/>
      <c r="G23" s="17"/>
      <c r="H23" s="18"/>
      <c r="I23" s="17"/>
      <c r="J23" s="17"/>
      <c r="K23" s="17"/>
      <c r="L23" s="17"/>
      <c r="M23" s="17"/>
      <c r="N23" s="17"/>
      <c r="O23" s="17"/>
      <c r="P23" s="19"/>
      <c r="Q23" s="53"/>
      <c r="R23" s="53"/>
      <c r="S23" s="53"/>
      <c r="T23" s="53"/>
    </row>
    <row r="24" spans="1:20" s="50" customFormat="1" ht="14.25" customHeight="1">
      <c r="A24" s="48"/>
      <c r="B24" s="56"/>
      <c r="C24" s="51"/>
      <c r="D24" s="52"/>
      <c r="E24" s="64"/>
      <c r="F24" s="14"/>
      <c r="G24" s="17"/>
      <c r="H24" s="18"/>
      <c r="I24" s="17"/>
      <c r="J24" s="17"/>
      <c r="K24" s="17"/>
      <c r="L24" s="17"/>
      <c r="M24" s="17"/>
      <c r="N24" s="17"/>
      <c r="O24" s="17"/>
      <c r="P24" s="19"/>
      <c r="Q24" s="53"/>
      <c r="R24" s="53"/>
      <c r="S24" s="53"/>
      <c r="T24" s="53"/>
    </row>
    <row r="25" spans="1:20" s="50" customFormat="1" ht="14.25" customHeight="1">
      <c r="A25" s="48"/>
      <c r="B25" s="56"/>
      <c r="C25" s="51"/>
      <c r="D25" s="52"/>
      <c r="E25" s="64"/>
      <c r="F25" s="14"/>
      <c r="G25" s="17"/>
      <c r="H25" s="18"/>
      <c r="I25" s="17"/>
      <c r="J25" s="17"/>
      <c r="K25" s="17"/>
      <c r="L25" s="17"/>
      <c r="M25" s="17"/>
      <c r="N25" s="17"/>
      <c r="O25" s="17"/>
      <c r="P25" s="19"/>
      <c r="Q25" s="53"/>
      <c r="R25" s="53"/>
      <c r="S25" s="53"/>
      <c r="T25" s="53"/>
    </row>
    <row r="26" spans="1:20" s="50" customFormat="1" ht="14.25" customHeight="1">
      <c r="A26" s="48"/>
      <c r="B26" s="56"/>
      <c r="C26" s="51"/>
      <c r="D26" s="52"/>
      <c r="E26" s="64"/>
      <c r="F26" s="14"/>
      <c r="G26" s="17"/>
      <c r="H26" s="18"/>
      <c r="I26" s="17"/>
      <c r="J26" s="17"/>
      <c r="K26" s="17"/>
      <c r="L26" s="17"/>
      <c r="M26" s="17"/>
      <c r="N26" s="17"/>
      <c r="O26" s="17"/>
      <c r="P26" s="19"/>
      <c r="Q26" s="53"/>
      <c r="R26" s="53"/>
      <c r="S26" s="53"/>
      <c r="T26" s="53"/>
    </row>
    <row r="27" spans="1:20" s="50" customFormat="1" ht="14.25" customHeight="1">
      <c r="A27" s="48"/>
      <c r="B27" s="56"/>
      <c r="C27" s="51"/>
      <c r="D27" s="52"/>
      <c r="E27" s="64"/>
      <c r="F27" s="14"/>
      <c r="G27" s="17"/>
      <c r="H27" s="18"/>
      <c r="I27" s="17"/>
      <c r="J27" s="17"/>
      <c r="K27" s="17"/>
      <c r="L27" s="17"/>
      <c r="M27" s="17"/>
      <c r="N27" s="17"/>
      <c r="O27" s="17"/>
      <c r="P27" s="19"/>
      <c r="Q27" s="53"/>
      <c r="R27" s="53"/>
      <c r="S27" s="53"/>
      <c r="T27" s="53"/>
    </row>
    <row r="28" spans="1:20" s="50" customFormat="1" ht="14.25" customHeight="1">
      <c r="A28" s="48"/>
      <c r="B28" s="56"/>
      <c r="C28" s="51"/>
      <c r="D28" s="52"/>
      <c r="E28" s="64"/>
      <c r="F28" s="14"/>
      <c r="G28" s="17"/>
      <c r="H28" s="18"/>
      <c r="I28" s="17"/>
      <c r="J28" s="17"/>
      <c r="K28" s="17"/>
      <c r="L28" s="17"/>
      <c r="M28" s="17"/>
      <c r="N28" s="17"/>
      <c r="O28" s="17"/>
      <c r="P28" s="19"/>
      <c r="Q28" s="53"/>
      <c r="R28" s="53"/>
      <c r="S28" s="53"/>
      <c r="T28" s="53"/>
    </row>
    <row r="29" spans="1:20" s="50" customFormat="1" ht="14.25" customHeight="1">
      <c r="A29" s="48"/>
      <c r="B29" s="56"/>
      <c r="C29" s="51"/>
      <c r="D29" s="52"/>
      <c r="E29" s="64"/>
      <c r="F29" s="14"/>
      <c r="G29" s="17"/>
      <c r="H29" s="18"/>
      <c r="I29" s="17"/>
      <c r="J29" s="17"/>
      <c r="K29" s="17"/>
      <c r="L29" s="17"/>
      <c r="M29" s="17"/>
      <c r="N29" s="17"/>
      <c r="O29" s="17"/>
      <c r="P29" s="19"/>
      <c r="Q29" s="53"/>
      <c r="R29" s="53"/>
      <c r="S29" s="53"/>
      <c r="T29" s="53"/>
    </row>
    <row r="30" spans="1:20" s="50" customFormat="1" ht="14.25" customHeight="1">
      <c r="A30" s="48"/>
      <c r="B30" s="56"/>
      <c r="C30" s="51"/>
      <c r="D30" s="52"/>
      <c r="E30" s="64"/>
      <c r="F30" s="14"/>
      <c r="G30" s="17"/>
      <c r="H30" s="18"/>
      <c r="I30" s="17"/>
      <c r="J30" s="17"/>
      <c r="K30" s="17"/>
      <c r="L30" s="17"/>
      <c r="M30" s="17"/>
      <c r="N30" s="17"/>
      <c r="O30" s="17"/>
      <c r="P30" s="19"/>
      <c r="Q30" s="53"/>
      <c r="R30" s="53"/>
      <c r="S30" s="53"/>
      <c r="T30" s="53"/>
    </row>
    <row r="31" spans="1:20" s="50" customFormat="1" ht="14.25" customHeight="1">
      <c r="A31" s="48"/>
      <c r="B31" s="56"/>
      <c r="C31" s="51"/>
      <c r="D31" s="52"/>
      <c r="E31" s="64"/>
      <c r="F31" s="14"/>
      <c r="G31" s="17"/>
      <c r="H31" s="18"/>
      <c r="I31" s="17"/>
      <c r="J31" s="17"/>
      <c r="K31" s="17"/>
      <c r="L31" s="17"/>
      <c r="M31" s="17"/>
      <c r="N31" s="17"/>
      <c r="O31" s="17"/>
      <c r="P31" s="19"/>
      <c r="Q31" s="53"/>
      <c r="R31" s="53"/>
      <c r="S31" s="53"/>
      <c r="T31" s="53"/>
    </row>
    <row r="32" spans="1:20" s="50" customFormat="1" ht="14.25" customHeight="1">
      <c r="A32" s="48"/>
      <c r="B32" s="56"/>
      <c r="C32" s="51"/>
      <c r="D32" s="52"/>
      <c r="E32" s="64"/>
      <c r="F32" s="14"/>
      <c r="G32" s="17"/>
      <c r="H32" s="18"/>
      <c r="I32" s="17"/>
      <c r="J32" s="17"/>
      <c r="K32" s="17"/>
      <c r="L32" s="17"/>
      <c r="M32" s="17"/>
      <c r="N32" s="17"/>
      <c r="O32" s="17"/>
      <c r="P32" s="19"/>
      <c r="Q32" s="53"/>
      <c r="R32" s="53"/>
      <c r="S32" s="53"/>
      <c r="T32" s="53"/>
    </row>
    <row r="33" spans="1:20" s="50" customFormat="1" ht="14.25" customHeight="1">
      <c r="A33" s="48"/>
      <c r="B33" s="56"/>
      <c r="C33" s="51"/>
      <c r="D33" s="52"/>
      <c r="E33" s="64"/>
      <c r="F33" s="14"/>
      <c r="G33" s="17"/>
      <c r="H33" s="18"/>
      <c r="I33" s="17"/>
      <c r="J33" s="17"/>
      <c r="K33" s="17"/>
      <c r="L33" s="17"/>
      <c r="M33" s="17"/>
      <c r="N33" s="17"/>
      <c r="O33" s="17"/>
      <c r="P33" s="19"/>
      <c r="Q33" s="53"/>
      <c r="R33" s="53"/>
      <c r="S33" s="53"/>
      <c r="T33" s="53"/>
    </row>
    <row r="34" spans="1:16" ht="18.75" customHeight="1">
      <c r="A34" s="72"/>
      <c r="B34" s="73"/>
      <c r="C34" s="74"/>
      <c r="D34" s="75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</row>
    <row r="35" spans="1:20" s="50" customFormat="1" ht="14.25" customHeight="1">
      <c r="A35" s="48"/>
      <c r="B35" s="56"/>
      <c r="C35" s="49"/>
      <c r="D35" s="52"/>
      <c r="E35" s="64"/>
      <c r="F35" s="14"/>
      <c r="G35" s="17"/>
      <c r="H35" s="18"/>
      <c r="I35" s="17"/>
      <c r="J35" s="17"/>
      <c r="K35" s="17"/>
      <c r="L35" s="17"/>
      <c r="M35" s="17"/>
      <c r="N35" s="17"/>
      <c r="O35" s="17"/>
      <c r="P35" s="19"/>
      <c r="Q35" s="107"/>
      <c r="R35" s="53"/>
      <c r="S35" s="53"/>
      <c r="T35" s="53"/>
    </row>
    <row r="36" spans="1:20" s="50" customFormat="1" ht="14.25" customHeight="1">
      <c r="A36" s="48"/>
      <c r="B36" s="56"/>
      <c r="C36" s="51"/>
      <c r="D36" s="52"/>
      <c r="E36" s="64"/>
      <c r="F36" s="14"/>
      <c r="G36" s="17"/>
      <c r="H36" s="18"/>
      <c r="I36" s="17"/>
      <c r="J36" s="17"/>
      <c r="K36" s="17"/>
      <c r="L36" s="17"/>
      <c r="M36" s="17"/>
      <c r="N36" s="17"/>
      <c r="O36" s="17"/>
      <c r="P36" s="19"/>
      <c r="Q36" s="53"/>
      <c r="R36" s="53"/>
      <c r="S36" s="53"/>
      <c r="T36" s="53"/>
    </row>
    <row r="37" spans="1:20" s="50" customFormat="1" ht="14.25" customHeight="1">
      <c r="A37" s="48"/>
      <c r="B37" s="56"/>
      <c r="C37" s="51"/>
      <c r="D37" s="52"/>
      <c r="E37" s="64"/>
      <c r="F37" s="14"/>
      <c r="G37" s="17"/>
      <c r="H37" s="18"/>
      <c r="I37" s="17"/>
      <c r="J37" s="17"/>
      <c r="K37" s="17"/>
      <c r="L37" s="17"/>
      <c r="M37" s="17"/>
      <c r="N37" s="17"/>
      <c r="O37" s="17"/>
      <c r="P37" s="19"/>
      <c r="Q37" s="53"/>
      <c r="R37" s="53"/>
      <c r="S37" s="53"/>
      <c r="T37" s="53"/>
    </row>
    <row r="38" spans="1:20" s="50" customFormat="1" ht="14.25" customHeight="1">
      <c r="A38" s="48"/>
      <c r="B38" s="56"/>
      <c r="C38" s="51"/>
      <c r="D38" s="52"/>
      <c r="E38" s="64"/>
      <c r="F38" s="14"/>
      <c r="G38" s="17"/>
      <c r="H38" s="18"/>
      <c r="I38" s="17"/>
      <c r="J38" s="17"/>
      <c r="K38" s="17"/>
      <c r="L38" s="17"/>
      <c r="M38" s="17"/>
      <c r="N38" s="17"/>
      <c r="O38" s="17"/>
      <c r="P38" s="19"/>
      <c r="Q38" s="53"/>
      <c r="R38" s="53"/>
      <c r="S38" s="53"/>
      <c r="T38" s="53"/>
    </row>
    <row r="39" spans="1:20" s="50" customFormat="1" ht="14.25" customHeight="1">
      <c r="A39" s="48"/>
      <c r="B39" s="56"/>
      <c r="C39" s="51"/>
      <c r="D39" s="52"/>
      <c r="E39" s="64"/>
      <c r="F39" s="14"/>
      <c r="G39" s="17"/>
      <c r="H39" s="18"/>
      <c r="I39" s="17"/>
      <c r="J39" s="17"/>
      <c r="K39" s="17"/>
      <c r="L39" s="17"/>
      <c r="M39" s="17"/>
      <c r="N39" s="17"/>
      <c r="O39" s="17"/>
      <c r="P39" s="19"/>
      <c r="Q39" s="53"/>
      <c r="R39" s="53"/>
      <c r="S39" s="53"/>
      <c r="T39" s="53"/>
    </row>
    <row r="40" spans="1:20" s="50" customFormat="1" ht="14.25" customHeight="1">
      <c r="A40" s="48"/>
      <c r="B40" s="56"/>
      <c r="C40" s="51"/>
      <c r="D40" s="52"/>
      <c r="E40" s="64"/>
      <c r="F40" s="14"/>
      <c r="G40" s="17"/>
      <c r="H40" s="18"/>
      <c r="I40" s="17"/>
      <c r="J40" s="17"/>
      <c r="K40" s="17"/>
      <c r="L40" s="17"/>
      <c r="M40" s="17"/>
      <c r="N40" s="17"/>
      <c r="O40" s="17"/>
      <c r="P40" s="19"/>
      <c r="Q40" s="53"/>
      <c r="R40" s="53"/>
      <c r="S40" s="53"/>
      <c r="T40" s="53"/>
    </row>
    <row r="41" spans="1:20" s="50" customFormat="1" ht="14.25" customHeight="1">
      <c r="A41" s="48"/>
      <c r="B41" s="56"/>
      <c r="C41" s="51"/>
      <c r="D41" s="52"/>
      <c r="E41" s="64"/>
      <c r="F41" s="14"/>
      <c r="G41" s="17"/>
      <c r="H41" s="18"/>
      <c r="I41" s="17"/>
      <c r="J41" s="17"/>
      <c r="K41" s="17"/>
      <c r="L41" s="17"/>
      <c r="M41" s="17"/>
      <c r="N41" s="17"/>
      <c r="O41" s="17"/>
      <c r="P41" s="19"/>
      <c r="Q41" s="53"/>
      <c r="R41" s="53"/>
      <c r="S41" s="53"/>
      <c r="T41" s="53"/>
    </row>
    <row r="42" spans="1:20" s="50" customFormat="1" ht="14.25" customHeight="1">
      <c r="A42" s="48"/>
      <c r="B42" s="56"/>
      <c r="C42" s="51"/>
      <c r="D42" s="52"/>
      <c r="E42" s="64"/>
      <c r="F42" s="14"/>
      <c r="G42" s="17"/>
      <c r="H42" s="18"/>
      <c r="I42" s="17"/>
      <c r="J42" s="17"/>
      <c r="K42" s="17"/>
      <c r="L42" s="17"/>
      <c r="M42" s="17"/>
      <c r="N42" s="17"/>
      <c r="O42" s="17"/>
      <c r="P42" s="19"/>
      <c r="Q42" s="53"/>
      <c r="R42" s="53"/>
      <c r="S42" s="53"/>
      <c r="T42" s="53"/>
    </row>
    <row r="43" spans="1:17" ht="14.25" customHeight="1" thickBot="1">
      <c r="A43" s="32"/>
      <c r="B43" s="33"/>
      <c r="C43" s="34"/>
      <c r="D43" s="35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15"/>
      <c r="P43" s="16"/>
      <c r="Q43" s="3"/>
    </row>
    <row r="44" spans="1:16" ht="13.5" thickBot="1">
      <c r="A44" s="57"/>
      <c r="B44" s="58"/>
      <c r="C44" s="465"/>
      <c r="D44" s="466"/>
      <c r="E44" s="466"/>
      <c r="F44" s="466"/>
      <c r="G44" s="466"/>
      <c r="H44" s="466"/>
      <c r="I44" s="466"/>
      <c r="J44" s="466"/>
      <c r="K44" s="467"/>
      <c r="L44" s="54"/>
      <c r="M44" s="54"/>
      <c r="N44" s="54"/>
      <c r="O44" s="54"/>
      <c r="P44" s="55"/>
    </row>
    <row r="45" spans="3:5" s="20" customFormat="1" ht="12.75">
      <c r="C45" s="21"/>
      <c r="D45" s="21"/>
      <c r="E45" s="21"/>
    </row>
    <row r="46" spans="1:15" s="20" customFormat="1" ht="12.75">
      <c r="A46" s="452"/>
      <c r="B46" s="452"/>
      <c r="C46" s="39"/>
      <c r="D46" s="468"/>
      <c r="E46" s="469"/>
      <c r="G46" s="452"/>
      <c r="H46" s="452"/>
      <c r="I46" s="470"/>
      <c r="J46" s="470"/>
      <c r="K46" s="470"/>
      <c r="L46" s="470"/>
      <c r="M46" s="470"/>
      <c r="N46" s="471"/>
      <c r="O46" s="452"/>
    </row>
    <row r="47" spans="3:11" s="20" customFormat="1" ht="12.75">
      <c r="C47" s="40"/>
      <c r="D47" s="21"/>
      <c r="E47" s="21"/>
      <c r="K47" s="40"/>
    </row>
    <row r="48" spans="3:5" s="20" customFormat="1" ht="12.75">
      <c r="C48" s="21"/>
      <c r="D48" s="21"/>
      <c r="E48" s="21"/>
    </row>
    <row r="49" spans="1:8" s="20" customFormat="1" ht="12.75">
      <c r="A49" s="452"/>
      <c r="B49" s="452"/>
      <c r="C49" s="21"/>
      <c r="D49" s="21"/>
      <c r="E49" s="21"/>
      <c r="G49" s="452"/>
      <c r="H49" s="452"/>
    </row>
    <row r="50" spans="3:5" s="20" customFormat="1" ht="12.75">
      <c r="C50" s="21"/>
      <c r="D50" s="21"/>
      <c r="E50" s="21"/>
    </row>
    <row r="51" spans="3:5" s="20" customFormat="1" ht="12.75">
      <c r="C51" s="21"/>
      <c r="D51" s="21"/>
      <c r="E51" s="21"/>
    </row>
    <row r="52" spans="3:5" s="20" customFormat="1" ht="12.75">
      <c r="C52" s="21"/>
      <c r="D52" s="21"/>
      <c r="E52" s="21"/>
    </row>
    <row r="53" spans="3:5" s="20" customFormat="1" ht="12.75">
      <c r="C53" s="21"/>
      <c r="D53" s="21"/>
      <c r="E53" s="21"/>
    </row>
    <row r="54" spans="3:5" s="20" customFormat="1" ht="12.75">
      <c r="C54" s="21"/>
      <c r="D54" s="21"/>
      <c r="E54" s="21"/>
    </row>
    <row r="55" spans="3:5" s="20" customFormat="1" ht="12.75">
      <c r="C55" s="21"/>
      <c r="D55" s="21"/>
      <c r="E55" s="21"/>
    </row>
    <row r="56" spans="3:5" s="20" customFormat="1" ht="12.75">
      <c r="C56" s="21"/>
      <c r="D56" s="21"/>
      <c r="E56" s="21"/>
    </row>
    <row r="57" spans="3:5" s="20" customFormat="1" ht="12.75">
      <c r="C57" s="21"/>
      <c r="D57" s="21"/>
      <c r="E57" s="21"/>
    </row>
    <row r="58" spans="3:5" s="20" customFormat="1" ht="12.75">
      <c r="C58" s="21"/>
      <c r="D58" s="21"/>
      <c r="E58" s="21"/>
    </row>
    <row r="59" spans="3:5" s="20" customFormat="1" ht="12.75">
      <c r="C59" s="21"/>
      <c r="D59" s="21"/>
      <c r="E59" s="21"/>
    </row>
    <row r="60" spans="3:5" s="20" customFormat="1" ht="12.75">
      <c r="C60" s="21"/>
      <c r="D60" s="21"/>
      <c r="E60" s="21"/>
    </row>
    <row r="61" spans="3:5" s="20" customFormat="1" ht="12.75">
      <c r="C61" s="21"/>
      <c r="D61" s="21"/>
      <c r="E61" s="21"/>
    </row>
    <row r="62" spans="3:5" s="20" customFormat="1" ht="12.75">
      <c r="C62" s="21"/>
      <c r="D62" s="21"/>
      <c r="E62" s="21"/>
    </row>
    <row r="63" spans="3:5" s="20" customFormat="1" ht="12.75">
      <c r="C63" s="21"/>
      <c r="D63" s="21"/>
      <c r="E63" s="21"/>
    </row>
    <row r="64" spans="3:5" s="20" customFormat="1" ht="12.75">
      <c r="C64" s="21"/>
      <c r="D64" s="21"/>
      <c r="E64" s="21"/>
    </row>
    <row r="65" spans="3:5" s="20" customFormat="1" ht="12.75">
      <c r="C65" s="21"/>
      <c r="D65" s="21"/>
      <c r="E65" s="21"/>
    </row>
    <row r="66" spans="3:5" s="20" customFormat="1" ht="12.75">
      <c r="C66" s="21"/>
      <c r="D66" s="21"/>
      <c r="E66" s="21"/>
    </row>
    <row r="67" spans="3:5" s="20" customFormat="1" ht="12.75">
      <c r="C67" s="21"/>
      <c r="D67" s="21"/>
      <c r="E67" s="21"/>
    </row>
    <row r="68" spans="3:5" s="20" customFormat="1" ht="12.75">
      <c r="C68" s="21"/>
      <c r="D68" s="21"/>
      <c r="E68" s="21"/>
    </row>
    <row r="69" spans="3:5" s="20" customFormat="1" ht="12.75">
      <c r="C69" s="21"/>
      <c r="D69" s="21"/>
      <c r="E69" s="21"/>
    </row>
    <row r="70" spans="3:5" s="20" customFormat="1" ht="12.75">
      <c r="C70" s="21"/>
      <c r="D70" s="21"/>
      <c r="E70" s="21"/>
    </row>
    <row r="71" spans="3:5" s="20" customFormat="1" ht="12.75">
      <c r="C71" s="21"/>
      <c r="D71" s="21"/>
      <c r="E71" s="21"/>
    </row>
    <row r="72" spans="3:5" s="20" customFormat="1" ht="12.75">
      <c r="C72" s="21"/>
      <c r="D72" s="21"/>
      <c r="E72" s="21"/>
    </row>
    <row r="73" spans="3:5" s="20" customFormat="1" ht="12.75">
      <c r="C73" s="21"/>
      <c r="D73" s="21"/>
      <c r="E73" s="21"/>
    </row>
    <row r="74" spans="3:5" s="20" customFormat="1" ht="12.75">
      <c r="C74" s="21"/>
      <c r="D74" s="21"/>
      <c r="E74" s="21"/>
    </row>
    <row r="75" spans="3:5" s="20" customFormat="1" ht="12.75">
      <c r="C75" s="21"/>
      <c r="D75" s="21"/>
      <c r="E75" s="21"/>
    </row>
    <row r="76" spans="3:5" s="20" customFormat="1" ht="12.75">
      <c r="C76" s="21"/>
      <c r="D76" s="21"/>
      <c r="E76" s="21"/>
    </row>
    <row r="77" spans="3:5" s="20" customFormat="1" ht="12.75">
      <c r="C77" s="21"/>
      <c r="D77" s="21"/>
      <c r="E77" s="21"/>
    </row>
    <row r="78" spans="3:5" s="20" customFormat="1" ht="12.75">
      <c r="C78" s="21"/>
      <c r="D78" s="21"/>
      <c r="E78" s="21"/>
    </row>
    <row r="79" spans="3:5" s="20" customFormat="1" ht="12.75">
      <c r="C79" s="21"/>
      <c r="D79" s="21"/>
      <c r="E79" s="21"/>
    </row>
    <row r="80" spans="3:5" s="20" customFormat="1" ht="12.75">
      <c r="C80" s="21"/>
      <c r="D80" s="21"/>
      <c r="E80" s="21"/>
    </row>
    <row r="81" spans="3:5" s="20" customFormat="1" ht="12.75">
      <c r="C81" s="21"/>
      <c r="D81" s="21"/>
      <c r="E81" s="21"/>
    </row>
    <row r="82" spans="3:5" s="20" customFormat="1" ht="12.75">
      <c r="C82" s="21"/>
      <c r="D82" s="21"/>
      <c r="E82" s="21"/>
    </row>
    <row r="83" spans="3:5" s="20" customFormat="1" ht="12.75">
      <c r="C83" s="21"/>
      <c r="D83" s="21"/>
      <c r="E83" s="21"/>
    </row>
    <row r="84" spans="3:5" s="20" customFormat="1" ht="12.75">
      <c r="C84" s="21"/>
      <c r="D84" s="21"/>
      <c r="E84" s="21"/>
    </row>
    <row r="85" spans="3:5" s="20" customFormat="1" ht="12.75">
      <c r="C85" s="21"/>
      <c r="D85" s="21"/>
      <c r="E85" s="21"/>
    </row>
    <row r="86" spans="3:5" s="20" customFormat="1" ht="12.75">
      <c r="C86" s="21"/>
      <c r="D86" s="21"/>
      <c r="E86" s="21"/>
    </row>
    <row r="87" spans="3:5" s="20" customFormat="1" ht="12.75">
      <c r="C87" s="21"/>
      <c r="D87" s="21"/>
      <c r="E87" s="21"/>
    </row>
    <row r="88" spans="3:5" s="20" customFormat="1" ht="12.75">
      <c r="C88" s="21"/>
      <c r="D88" s="21"/>
      <c r="E88" s="21"/>
    </row>
    <row r="89" spans="3:5" s="20" customFormat="1" ht="12.75">
      <c r="C89" s="21"/>
      <c r="D89" s="21"/>
      <c r="E89" s="21"/>
    </row>
    <row r="90" spans="3:5" s="20" customFormat="1" ht="12.75">
      <c r="C90" s="21"/>
      <c r="D90" s="21"/>
      <c r="E90" s="21"/>
    </row>
    <row r="91" spans="3:5" s="20" customFormat="1" ht="12.75">
      <c r="C91" s="21"/>
      <c r="D91" s="21"/>
      <c r="E91" s="21"/>
    </row>
    <row r="92" spans="3:5" s="20" customFormat="1" ht="12.75">
      <c r="C92" s="21"/>
      <c r="D92" s="21"/>
      <c r="E92" s="21"/>
    </row>
    <row r="93" spans="3:5" s="20" customFormat="1" ht="12.75">
      <c r="C93" s="21"/>
      <c r="D93" s="21"/>
      <c r="E93" s="21"/>
    </row>
    <row r="94" spans="3:5" s="20" customFormat="1" ht="12.75">
      <c r="C94" s="21"/>
      <c r="D94" s="21"/>
      <c r="E94" s="21"/>
    </row>
    <row r="95" spans="3:5" s="20" customFormat="1" ht="12.75">
      <c r="C95" s="21"/>
      <c r="D95" s="21"/>
      <c r="E95" s="21"/>
    </row>
    <row r="96" spans="3:5" s="20" customFormat="1" ht="12.75">
      <c r="C96" s="21"/>
      <c r="D96" s="21"/>
      <c r="E96" s="21"/>
    </row>
    <row r="97" spans="3:5" s="20" customFormat="1" ht="12.75">
      <c r="C97" s="21"/>
      <c r="D97" s="21"/>
      <c r="E97" s="21"/>
    </row>
    <row r="98" spans="3:5" s="20" customFormat="1" ht="12.75">
      <c r="C98" s="21"/>
      <c r="D98" s="21"/>
      <c r="E98" s="21"/>
    </row>
    <row r="99" spans="3:5" s="20" customFormat="1" ht="12.75">
      <c r="C99" s="21"/>
      <c r="D99" s="21"/>
      <c r="E99" s="21"/>
    </row>
    <row r="100" spans="3:5" s="20" customFormat="1" ht="12.75">
      <c r="C100" s="21"/>
      <c r="D100" s="21"/>
      <c r="E100" s="21"/>
    </row>
    <row r="101" spans="3:5" s="20" customFormat="1" ht="12.75">
      <c r="C101" s="21"/>
      <c r="D101" s="21"/>
      <c r="E101" s="21"/>
    </row>
    <row r="102" spans="3:5" s="20" customFormat="1" ht="12.75">
      <c r="C102" s="21"/>
      <c r="D102" s="21"/>
      <c r="E102" s="21"/>
    </row>
    <row r="103" spans="3:5" s="20" customFormat="1" ht="12.75">
      <c r="C103" s="21"/>
      <c r="D103" s="21"/>
      <c r="E103" s="21"/>
    </row>
    <row r="104" spans="3:5" s="20" customFormat="1" ht="12.75">
      <c r="C104" s="21"/>
      <c r="D104" s="21"/>
      <c r="E104" s="21"/>
    </row>
    <row r="105" spans="3:5" s="20" customFormat="1" ht="12.75">
      <c r="C105" s="21"/>
      <c r="D105" s="21"/>
      <c r="E105" s="21"/>
    </row>
    <row r="106" spans="3:5" s="20" customFormat="1" ht="12.75">
      <c r="C106" s="21"/>
      <c r="D106" s="21"/>
      <c r="E106" s="21"/>
    </row>
    <row r="107" spans="3:5" s="20" customFormat="1" ht="12.75">
      <c r="C107" s="21"/>
      <c r="D107" s="21"/>
      <c r="E107" s="21"/>
    </row>
    <row r="108" spans="3:5" s="20" customFormat="1" ht="12.75">
      <c r="C108" s="21"/>
      <c r="D108" s="21"/>
      <c r="E108" s="21"/>
    </row>
    <row r="109" spans="3:5" s="20" customFormat="1" ht="12.75">
      <c r="C109" s="21"/>
      <c r="D109" s="21"/>
      <c r="E109" s="21"/>
    </row>
    <row r="110" spans="3:5" s="20" customFormat="1" ht="12.75">
      <c r="C110" s="21"/>
      <c r="D110" s="21"/>
      <c r="E110" s="21"/>
    </row>
    <row r="111" spans="3:5" s="20" customFormat="1" ht="12.75">
      <c r="C111" s="21"/>
      <c r="D111" s="21"/>
      <c r="E111" s="21"/>
    </row>
    <row r="112" spans="3:5" s="20" customFormat="1" ht="12.75">
      <c r="C112" s="21"/>
      <c r="D112" s="21"/>
      <c r="E112" s="21"/>
    </row>
    <row r="113" spans="3:5" s="20" customFormat="1" ht="12.75">
      <c r="C113" s="21"/>
      <c r="D113" s="21"/>
      <c r="E113" s="21"/>
    </row>
    <row r="114" spans="3:5" s="20" customFormat="1" ht="12.75">
      <c r="C114" s="21"/>
      <c r="D114" s="21"/>
      <c r="E114" s="21"/>
    </row>
    <row r="115" spans="3:5" s="20" customFormat="1" ht="12.75">
      <c r="C115" s="21"/>
      <c r="D115" s="21"/>
      <c r="E115" s="21"/>
    </row>
    <row r="116" spans="3:5" s="20" customFormat="1" ht="12.75">
      <c r="C116" s="21"/>
      <c r="D116" s="21"/>
      <c r="E116" s="21"/>
    </row>
    <row r="117" spans="3:5" s="20" customFormat="1" ht="12.75">
      <c r="C117" s="21"/>
      <c r="D117" s="21"/>
      <c r="E117" s="21"/>
    </row>
    <row r="118" spans="3:5" s="20" customFormat="1" ht="12.75">
      <c r="C118" s="21"/>
      <c r="D118" s="21"/>
      <c r="E118" s="21"/>
    </row>
    <row r="119" spans="3:5" s="20" customFormat="1" ht="12.75">
      <c r="C119" s="21"/>
      <c r="D119" s="21"/>
      <c r="E119" s="21"/>
    </row>
    <row r="120" spans="3:5" s="20" customFormat="1" ht="12.75">
      <c r="C120" s="21"/>
      <c r="D120" s="21"/>
      <c r="E120" s="21"/>
    </row>
    <row r="121" spans="3:5" s="20" customFormat="1" ht="12.75">
      <c r="C121" s="21"/>
      <c r="D121" s="21"/>
      <c r="E121" s="21"/>
    </row>
    <row r="122" spans="3:5" s="20" customFormat="1" ht="12.75">
      <c r="C122" s="21"/>
      <c r="D122" s="21"/>
      <c r="E122" s="21"/>
    </row>
    <row r="123" spans="3:5" s="20" customFormat="1" ht="12.75">
      <c r="C123" s="21"/>
      <c r="D123" s="21"/>
      <c r="E123" s="21"/>
    </row>
    <row r="124" spans="3:5" s="20" customFormat="1" ht="12.75">
      <c r="C124" s="21"/>
      <c r="D124" s="21"/>
      <c r="E124" s="21"/>
    </row>
    <row r="125" spans="3:5" s="20" customFormat="1" ht="12.75">
      <c r="C125" s="21"/>
      <c r="D125" s="21"/>
      <c r="E125" s="21"/>
    </row>
    <row r="126" spans="3:5" s="20" customFormat="1" ht="12.75">
      <c r="C126" s="21"/>
      <c r="D126" s="21"/>
      <c r="E126" s="21"/>
    </row>
    <row r="127" spans="3:5" s="20" customFormat="1" ht="12.75">
      <c r="C127" s="21"/>
      <c r="D127" s="21"/>
      <c r="E127" s="21"/>
    </row>
    <row r="128" spans="3:5" s="20" customFormat="1" ht="12.75">
      <c r="C128" s="21"/>
      <c r="D128" s="21"/>
      <c r="E128" s="21"/>
    </row>
    <row r="129" spans="3:5" s="20" customFormat="1" ht="12.75">
      <c r="C129" s="21"/>
      <c r="D129" s="21"/>
      <c r="E129" s="21"/>
    </row>
    <row r="130" spans="3:5" s="20" customFormat="1" ht="12.75">
      <c r="C130" s="21"/>
      <c r="D130" s="21"/>
      <c r="E130" s="21"/>
    </row>
    <row r="131" spans="3:5" s="20" customFormat="1" ht="12.75">
      <c r="C131" s="21"/>
      <c r="D131" s="21"/>
      <c r="E131" s="21"/>
    </row>
    <row r="132" spans="3:5" s="20" customFormat="1" ht="12.75">
      <c r="C132" s="21"/>
      <c r="D132" s="21"/>
      <c r="E132" s="21"/>
    </row>
    <row r="133" spans="3:5" s="20" customFormat="1" ht="12.75">
      <c r="C133" s="21"/>
      <c r="D133" s="21"/>
      <c r="E133" s="21"/>
    </row>
    <row r="134" spans="3:5" s="20" customFormat="1" ht="12.75">
      <c r="C134" s="21"/>
      <c r="D134" s="21"/>
      <c r="E134" s="21"/>
    </row>
    <row r="135" spans="3:5" s="20" customFormat="1" ht="12.75">
      <c r="C135" s="21"/>
      <c r="D135" s="21"/>
      <c r="E135" s="21"/>
    </row>
    <row r="136" spans="3:5" s="20" customFormat="1" ht="12.75">
      <c r="C136" s="21"/>
      <c r="D136" s="21"/>
      <c r="E136" s="21"/>
    </row>
    <row r="137" spans="3:5" s="20" customFormat="1" ht="12.75">
      <c r="C137" s="21"/>
      <c r="D137" s="21"/>
      <c r="E137" s="21"/>
    </row>
    <row r="138" spans="3:5" s="20" customFormat="1" ht="12.75">
      <c r="C138" s="21"/>
      <c r="D138" s="21"/>
      <c r="E138" s="21"/>
    </row>
    <row r="139" spans="3:5" s="20" customFormat="1" ht="12.75">
      <c r="C139" s="21"/>
      <c r="D139" s="21"/>
      <c r="E139" s="21"/>
    </row>
    <row r="140" spans="3:5" s="20" customFormat="1" ht="12.75">
      <c r="C140" s="21"/>
      <c r="D140" s="21"/>
      <c r="E140" s="21"/>
    </row>
    <row r="141" spans="3:5" s="20" customFormat="1" ht="12.75">
      <c r="C141" s="21"/>
      <c r="D141" s="21"/>
      <c r="E141" s="21"/>
    </row>
    <row r="142" spans="3:5" s="20" customFormat="1" ht="12.75">
      <c r="C142" s="21"/>
      <c r="D142" s="21"/>
      <c r="E142" s="21"/>
    </row>
    <row r="143" spans="3:5" s="20" customFormat="1" ht="12.75">
      <c r="C143" s="21"/>
      <c r="D143" s="21"/>
      <c r="E143" s="21"/>
    </row>
    <row r="144" spans="3:5" s="20" customFormat="1" ht="12.75">
      <c r="C144" s="21"/>
      <c r="D144" s="21"/>
      <c r="E144" s="21"/>
    </row>
    <row r="145" spans="3:5" s="20" customFormat="1" ht="12.75">
      <c r="C145" s="21"/>
      <c r="D145" s="21"/>
      <c r="E145" s="21"/>
    </row>
    <row r="146" spans="3:5" s="20" customFormat="1" ht="12.75">
      <c r="C146" s="21"/>
      <c r="D146" s="21"/>
      <c r="E146" s="21"/>
    </row>
    <row r="147" spans="3:5" s="20" customFormat="1" ht="12.75">
      <c r="C147" s="21"/>
      <c r="D147" s="21"/>
      <c r="E147" s="21"/>
    </row>
    <row r="148" spans="3:5" s="20" customFormat="1" ht="12.75">
      <c r="C148" s="21"/>
      <c r="D148" s="21"/>
      <c r="E148" s="21"/>
    </row>
    <row r="149" spans="3:5" s="20" customFormat="1" ht="12.75">
      <c r="C149" s="21"/>
      <c r="D149" s="21"/>
      <c r="E149" s="21"/>
    </row>
    <row r="150" spans="3:5" s="20" customFormat="1" ht="12.75">
      <c r="C150" s="21"/>
      <c r="D150" s="21"/>
      <c r="E150" s="21"/>
    </row>
    <row r="151" spans="3:5" s="20" customFormat="1" ht="12.75">
      <c r="C151" s="21"/>
      <c r="D151" s="21"/>
      <c r="E151" s="21"/>
    </row>
    <row r="152" spans="3:5" s="20" customFormat="1" ht="12.75">
      <c r="C152" s="21"/>
      <c r="D152" s="21"/>
      <c r="E152" s="21"/>
    </row>
    <row r="153" spans="3:5" s="20" customFormat="1" ht="12.75">
      <c r="C153" s="21"/>
      <c r="D153" s="21"/>
      <c r="E153" s="21"/>
    </row>
    <row r="154" spans="3:5" s="20" customFormat="1" ht="12.75">
      <c r="C154" s="21"/>
      <c r="D154" s="21"/>
      <c r="E154" s="21"/>
    </row>
    <row r="155" spans="3:5" s="20" customFormat="1" ht="12.75">
      <c r="C155" s="21"/>
      <c r="D155" s="21"/>
      <c r="E155" s="21"/>
    </row>
    <row r="156" spans="3:5" s="20" customFormat="1" ht="12.75">
      <c r="C156" s="21"/>
      <c r="D156" s="21"/>
      <c r="E156" s="21"/>
    </row>
    <row r="157" spans="3:5" s="20" customFormat="1" ht="12.75">
      <c r="C157" s="21"/>
      <c r="D157" s="21"/>
      <c r="E157" s="21"/>
    </row>
    <row r="158" spans="3:5" s="20" customFormat="1" ht="12.75">
      <c r="C158" s="21"/>
      <c r="D158" s="21"/>
      <c r="E158" s="21"/>
    </row>
    <row r="159" spans="3:5" s="20" customFormat="1" ht="12.75">
      <c r="C159" s="21"/>
      <c r="D159" s="21"/>
      <c r="E159" s="21"/>
    </row>
    <row r="160" spans="3:5" s="20" customFormat="1" ht="12.75">
      <c r="C160" s="21"/>
      <c r="D160" s="21"/>
      <c r="E160" s="21"/>
    </row>
    <row r="161" spans="3:5" s="20" customFormat="1" ht="12.75">
      <c r="C161" s="21"/>
      <c r="D161" s="21"/>
      <c r="E161" s="21"/>
    </row>
    <row r="162" spans="3:5" s="20" customFormat="1" ht="12.75">
      <c r="C162" s="21"/>
      <c r="D162" s="21"/>
      <c r="E162" s="21"/>
    </row>
    <row r="163" spans="3:5" s="20" customFormat="1" ht="12.75">
      <c r="C163" s="21"/>
      <c r="D163" s="21"/>
      <c r="E163" s="21"/>
    </row>
    <row r="164" spans="3:5" s="20" customFormat="1" ht="12.75">
      <c r="C164" s="21"/>
      <c r="D164" s="21"/>
      <c r="E164" s="21"/>
    </row>
    <row r="165" spans="3:5" s="20" customFormat="1" ht="12.75">
      <c r="C165" s="21"/>
      <c r="D165" s="21"/>
      <c r="E165" s="21"/>
    </row>
    <row r="166" spans="3:5" s="20" customFormat="1" ht="12.75">
      <c r="C166" s="21"/>
      <c r="D166" s="21"/>
      <c r="E166" s="21"/>
    </row>
    <row r="167" spans="3:5" s="20" customFormat="1" ht="12.75">
      <c r="C167" s="21"/>
      <c r="D167" s="21"/>
      <c r="E167" s="21"/>
    </row>
    <row r="168" spans="3:5" s="20" customFormat="1" ht="12.75">
      <c r="C168" s="21"/>
      <c r="D168" s="21"/>
      <c r="E168" s="21"/>
    </row>
    <row r="169" spans="3:5" s="20" customFormat="1" ht="12.75">
      <c r="C169" s="21"/>
      <c r="D169" s="21"/>
      <c r="E169" s="21"/>
    </row>
    <row r="170" spans="3:5" s="20" customFormat="1" ht="12.75">
      <c r="C170" s="21"/>
      <c r="D170" s="21"/>
      <c r="E170" s="21"/>
    </row>
    <row r="171" spans="3:5" s="20" customFormat="1" ht="12.75">
      <c r="C171" s="21"/>
      <c r="D171" s="21"/>
      <c r="E171" s="21"/>
    </row>
    <row r="172" spans="3:5" s="20" customFormat="1" ht="12.75">
      <c r="C172" s="21"/>
      <c r="D172" s="21"/>
      <c r="E172" s="21"/>
    </row>
    <row r="173" spans="3:5" s="20" customFormat="1" ht="12.75">
      <c r="C173" s="21"/>
      <c r="D173" s="21"/>
      <c r="E173" s="21"/>
    </row>
    <row r="174" spans="3:5" s="20" customFormat="1" ht="12.75">
      <c r="C174" s="21"/>
      <c r="D174" s="21"/>
      <c r="E174" s="21"/>
    </row>
    <row r="175" spans="3:5" s="20" customFormat="1" ht="12.75">
      <c r="C175" s="21"/>
      <c r="D175" s="21"/>
      <c r="E175" s="21"/>
    </row>
    <row r="176" spans="3:5" s="20" customFormat="1" ht="12.75">
      <c r="C176" s="21"/>
      <c r="D176" s="21"/>
      <c r="E176" s="21"/>
    </row>
    <row r="177" spans="3:5" s="20" customFormat="1" ht="12.75">
      <c r="C177" s="21"/>
      <c r="D177" s="21"/>
      <c r="E177" s="21"/>
    </row>
    <row r="178" spans="3:5" s="20" customFormat="1" ht="12.75">
      <c r="C178" s="21"/>
      <c r="D178" s="21"/>
      <c r="E178" s="21"/>
    </row>
    <row r="179" spans="3:5" s="20" customFormat="1" ht="12.75">
      <c r="C179" s="21"/>
      <c r="D179" s="21"/>
      <c r="E179" s="21"/>
    </row>
    <row r="180" spans="3:5" s="20" customFormat="1" ht="12.75">
      <c r="C180" s="21"/>
      <c r="D180" s="21"/>
      <c r="E180" s="21"/>
    </row>
    <row r="181" spans="3:5" s="20" customFormat="1" ht="12.75">
      <c r="C181" s="21"/>
      <c r="D181" s="21"/>
      <c r="E181" s="21"/>
    </row>
    <row r="182" spans="3:5" s="20" customFormat="1" ht="12.75">
      <c r="C182" s="21"/>
      <c r="D182" s="21"/>
      <c r="E182" s="21"/>
    </row>
    <row r="183" spans="3:5" s="20" customFormat="1" ht="12.75">
      <c r="C183" s="21"/>
      <c r="D183" s="21"/>
      <c r="E183" s="21"/>
    </row>
    <row r="184" spans="3:5" s="20" customFormat="1" ht="12.75">
      <c r="C184" s="21"/>
      <c r="D184" s="21"/>
      <c r="E184" s="21"/>
    </row>
    <row r="185" spans="3:5" s="20" customFormat="1" ht="12.75">
      <c r="C185" s="21"/>
      <c r="D185" s="21"/>
      <c r="E185" s="21"/>
    </row>
    <row r="186" spans="3:5" s="20" customFormat="1" ht="12.75">
      <c r="C186" s="21"/>
      <c r="D186" s="21"/>
      <c r="E186" s="21"/>
    </row>
    <row r="187" spans="3:5" s="20" customFormat="1" ht="12.75">
      <c r="C187" s="21"/>
      <c r="D187" s="21"/>
      <c r="E187" s="21"/>
    </row>
    <row r="188" spans="3:5" s="20" customFormat="1" ht="12.75">
      <c r="C188" s="21"/>
      <c r="D188" s="21"/>
      <c r="E188" s="21"/>
    </row>
    <row r="189" spans="3:5" s="20" customFormat="1" ht="12.75">
      <c r="C189" s="21"/>
      <c r="D189" s="21"/>
      <c r="E189" s="21"/>
    </row>
    <row r="190" spans="3:5" s="20" customFormat="1" ht="12.75">
      <c r="C190" s="21"/>
      <c r="D190" s="21"/>
      <c r="E190" s="21"/>
    </row>
    <row r="191" spans="3:5" s="20" customFormat="1" ht="12.75">
      <c r="C191" s="21"/>
      <c r="D191" s="21"/>
      <c r="E191" s="21"/>
    </row>
    <row r="192" spans="3:5" s="20" customFormat="1" ht="12.75">
      <c r="C192" s="21"/>
      <c r="D192" s="21"/>
      <c r="E192" s="21"/>
    </row>
    <row r="193" spans="3:5" s="20" customFormat="1" ht="12.75">
      <c r="C193" s="21"/>
      <c r="D193" s="21"/>
      <c r="E193" s="21"/>
    </row>
    <row r="194" spans="3:5" s="20" customFormat="1" ht="12.75">
      <c r="C194" s="21"/>
      <c r="D194" s="21"/>
      <c r="E194" s="21"/>
    </row>
    <row r="195" spans="3:5" s="20" customFormat="1" ht="12.75">
      <c r="C195" s="21"/>
      <c r="D195" s="21"/>
      <c r="E195" s="21"/>
    </row>
    <row r="196" spans="3:5" s="20" customFormat="1" ht="12.75">
      <c r="C196" s="21"/>
      <c r="D196" s="21"/>
      <c r="E196" s="21"/>
    </row>
    <row r="197" spans="3:5" s="20" customFormat="1" ht="12.75">
      <c r="C197" s="21"/>
      <c r="D197" s="21"/>
      <c r="E197" s="21"/>
    </row>
    <row r="198" spans="3:5" s="20" customFormat="1" ht="12.75">
      <c r="C198" s="21"/>
      <c r="D198" s="21"/>
      <c r="E198" s="21"/>
    </row>
    <row r="199" spans="3:5" s="20" customFormat="1" ht="12.75">
      <c r="C199" s="21"/>
      <c r="D199" s="21"/>
      <c r="E199" s="21"/>
    </row>
    <row r="200" spans="3:5" s="20" customFormat="1" ht="12.75">
      <c r="C200" s="21"/>
      <c r="D200" s="21"/>
      <c r="E200" s="21"/>
    </row>
    <row r="201" spans="3:5" s="20" customFormat="1" ht="12.75">
      <c r="C201" s="21"/>
      <c r="D201" s="21"/>
      <c r="E201" s="21"/>
    </row>
    <row r="202" spans="3:5" s="20" customFormat="1" ht="12.75">
      <c r="C202" s="21"/>
      <c r="D202" s="21"/>
      <c r="E202" s="21"/>
    </row>
    <row r="203" spans="3:5" s="20" customFormat="1" ht="12.75">
      <c r="C203" s="21"/>
      <c r="D203" s="21"/>
      <c r="E203" s="21"/>
    </row>
    <row r="204" spans="3:5" s="20" customFormat="1" ht="12.75">
      <c r="C204" s="21"/>
      <c r="D204" s="21"/>
      <c r="E204" s="21"/>
    </row>
    <row r="205" spans="3:5" s="20" customFormat="1" ht="12.75">
      <c r="C205" s="21"/>
      <c r="D205" s="21"/>
      <c r="E205" s="21"/>
    </row>
    <row r="206" spans="3:5" s="20" customFormat="1" ht="12.75">
      <c r="C206" s="21"/>
      <c r="D206" s="21"/>
      <c r="E206" s="21"/>
    </row>
    <row r="207" spans="3:5" s="20" customFormat="1" ht="12.75">
      <c r="C207" s="21"/>
      <c r="D207" s="21"/>
      <c r="E207" s="21"/>
    </row>
    <row r="208" spans="3:5" s="20" customFormat="1" ht="12.75">
      <c r="C208" s="21"/>
      <c r="D208" s="21"/>
      <c r="E208" s="21"/>
    </row>
    <row r="209" spans="3:5" s="20" customFormat="1" ht="12.75">
      <c r="C209" s="21"/>
      <c r="D209" s="21"/>
      <c r="E209" s="21"/>
    </row>
    <row r="210" spans="3:5" s="20" customFormat="1" ht="12.75">
      <c r="C210" s="21"/>
      <c r="D210" s="21"/>
      <c r="E210" s="21"/>
    </row>
    <row r="211" spans="3:5" s="20" customFormat="1" ht="12.75">
      <c r="C211" s="21"/>
      <c r="D211" s="21"/>
      <c r="E211" s="21"/>
    </row>
    <row r="212" spans="3:5" s="20" customFormat="1" ht="12.75">
      <c r="C212" s="21"/>
      <c r="D212" s="21"/>
      <c r="E212" s="21"/>
    </row>
    <row r="213" spans="3:5" s="20" customFormat="1" ht="12.75">
      <c r="C213" s="21"/>
      <c r="D213" s="21"/>
      <c r="E213" s="21"/>
    </row>
    <row r="214" spans="3:5" s="20" customFormat="1" ht="12.75">
      <c r="C214" s="21"/>
      <c r="D214" s="21"/>
      <c r="E214" s="21"/>
    </row>
    <row r="215" spans="3:5" s="20" customFormat="1" ht="12.75">
      <c r="C215" s="21"/>
      <c r="D215" s="21"/>
      <c r="E215" s="21"/>
    </row>
    <row r="216" spans="3:5" s="20" customFormat="1" ht="12.75">
      <c r="C216" s="21"/>
      <c r="D216" s="21"/>
      <c r="E216" s="21"/>
    </row>
    <row r="217" spans="3:5" s="20" customFormat="1" ht="12.75">
      <c r="C217" s="21"/>
      <c r="D217" s="21"/>
      <c r="E217" s="21"/>
    </row>
    <row r="218" spans="3:5" s="20" customFormat="1" ht="12.75">
      <c r="C218" s="21"/>
      <c r="D218" s="21"/>
      <c r="E218" s="21"/>
    </row>
    <row r="219" spans="3:5" s="20" customFormat="1" ht="12.75">
      <c r="C219" s="21"/>
      <c r="D219" s="21"/>
      <c r="E219" s="21"/>
    </row>
    <row r="220" spans="3:5" s="20" customFormat="1" ht="12.75">
      <c r="C220" s="21"/>
      <c r="D220" s="21"/>
      <c r="E220" s="21"/>
    </row>
    <row r="221" spans="3:5" s="20" customFormat="1" ht="12.75">
      <c r="C221" s="21"/>
      <c r="D221" s="21"/>
      <c r="E221" s="21"/>
    </row>
    <row r="222" spans="3:5" s="20" customFormat="1" ht="12.75">
      <c r="C222" s="21"/>
      <c r="D222" s="21"/>
      <c r="E222" s="21"/>
    </row>
    <row r="223" spans="3:5" s="20" customFormat="1" ht="12.75">
      <c r="C223" s="21"/>
      <c r="D223" s="21"/>
      <c r="E223" s="21"/>
    </row>
    <row r="224" spans="3:5" s="20" customFormat="1" ht="12.75">
      <c r="C224" s="21"/>
      <c r="D224" s="21"/>
      <c r="E224" s="21"/>
    </row>
    <row r="225" spans="3:5" s="20" customFormat="1" ht="12.75">
      <c r="C225" s="21"/>
      <c r="D225" s="21"/>
      <c r="E225" s="21"/>
    </row>
    <row r="226" spans="3:5" s="20" customFormat="1" ht="12.75">
      <c r="C226" s="21"/>
      <c r="D226" s="21"/>
      <c r="E226" s="21"/>
    </row>
    <row r="227" spans="3:5" s="20" customFormat="1" ht="12.75">
      <c r="C227" s="21"/>
      <c r="D227" s="21"/>
      <c r="E227" s="21"/>
    </row>
    <row r="228" spans="3:5" s="20" customFormat="1" ht="12.75">
      <c r="C228" s="21"/>
      <c r="D228" s="21"/>
      <c r="E228" s="21"/>
    </row>
    <row r="229" spans="3:5" s="20" customFormat="1" ht="12.75">
      <c r="C229" s="21"/>
      <c r="D229" s="21"/>
      <c r="E229" s="21"/>
    </row>
    <row r="230" spans="3:5" s="20" customFormat="1" ht="12.75">
      <c r="C230" s="21"/>
      <c r="D230" s="21"/>
      <c r="E230" s="21"/>
    </row>
    <row r="231" spans="3:5" s="20" customFormat="1" ht="12.75">
      <c r="C231" s="21"/>
      <c r="D231" s="21"/>
      <c r="E231" s="21"/>
    </row>
    <row r="232" spans="3:5" s="20" customFormat="1" ht="12.75">
      <c r="C232" s="21"/>
      <c r="D232" s="21"/>
      <c r="E232" s="21"/>
    </row>
    <row r="233" spans="3:5" s="20" customFormat="1" ht="12.75">
      <c r="C233" s="21"/>
      <c r="D233" s="21"/>
      <c r="E233" s="21"/>
    </row>
    <row r="234" spans="3:5" s="20" customFormat="1" ht="12.75">
      <c r="C234" s="21"/>
      <c r="D234" s="21"/>
      <c r="E234" s="21"/>
    </row>
    <row r="235" spans="3:5" s="20" customFormat="1" ht="12.75">
      <c r="C235" s="21"/>
      <c r="D235" s="21"/>
      <c r="E235" s="21"/>
    </row>
    <row r="236" spans="3:5" s="20" customFormat="1" ht="12.75">
      <c r="C236" s="21"/>
      <c r="D236" s="21"/>
      <c r="E236" s="21"/>
    </row>
    <row r="237" spans="3:5" s="20" customFormat="1" ht="12.75">
      <c r="C237" s="21"/>
      <c r="D237" s="21"/>
      <c r="E237" s="21"/>
    </row>
    <row r="238" spans="3:5" s="20" customFormat="1" ht="12.75">
      <c r="C238" s="21"/>
      <c r="D238" s="21"/>
      <c r="E238" s="21"/>
    </row>
    <row r="239" spans="3:5" s="20" customFormat="1" ht="12.75">
      <c r="C239" s="21"/>
      <c r="D239" s="21"/>
      <c r="E239" s="21"/>
    </row>
    <row r="240" spans="3:5" s="20" customFormat="1" ht="12.75">
      <c r="C240" s="21"/>
      <c r="D240" s="21"/>
      <c r="E240" s="21"/>
    </row>
    <row r="241" spans="3:5" s="20" customFormat="1" ht="12.75">
      <c r="C241" s="21"/>
      <c r="D241" s="21"/>
      <c r="E241" s="21"/>
    </row>
    <row r="242" spans="3:5" s="20" customFormat="1" ht="12.75">
      <c r="C242" s="21"/>
      <c r="D242" s="21"/>
      <c r="E242" s="21"/>
    </row>
    <row r="243" spans="3:5" s="20" customFormat="1" ht="12.75">
      <c r="C243" s="21"/>
      <c r="D243" s="21"/>
      <c r="E243" s="21"/>
    </row>
    <row r="244" spans="3:5" s="20" customFormat="1" ht="12.75">
      <c r="C244" s="21"/>
      <c r="D244" s="21"/>
      <c r="E244" s="21"/>
    </row>
    <row r="245" spans="3:5" s="20" customFormat="1" ht="12.75">
      <c r="C245" s="21"/>
      <c r="D245" s="21"/>
      <c r="E245" s="21"/>
    </row>
    <row r="246" spans="3:5" s="20" customFormat="1" ht="12.75">
      <c r="C246" s="21"/>
      <c r="D246" s="21"/>
      <c r="E246" s="21"/>
    </row>
    <row r="247" spans="3:5" s="20" customFormat="1" ht="12.75">
      <c r="C247" s="21"/>
      <c r="D247" s="21"/>
      <c r="E247" s="21"/>
    </row>
    <row r="248" spans="3:5" s="20" customFormat="1" ht="12.75">
      <c r="C248" s="21"/>
      <c r="D248" s="21"/>
      <c r="E248" s="21"/>
    </row>
    <row r="249" spans="3:5" s="20" customFormat="1" ht="12.75">
      <c r="C249" s="21"/>
      <c r="D249" s="21"/>
      <c r="E249" s="21"/>
    </row>
    <row r="250" spans="3:5" s="20" customFormat="1" ht="12.75">
      <c r="C250" s="21"/>
      <c r="D250" s="21"/>
      <c r="E250" s="21"/>
    </row>
    <row r="251" spans="3:5" s="20" customFormat="1" ht="12.75">
      <c r="C251" s="21"/>
      <c r="D251" s="21"/>
      <c r="E251" s="21"/>
    </row>
    <row r="252" spans="3:5" s="20" customFormat="1" ht="12.75">
      <c r="C252" s="21"/>
      <c r="D252" s="21"/>
      <c r="E252" s="21"/>
    </row>
    <row r="253" spans="3:5" s="20" customFormat="1" ht="12.75">
      <c r="C253" s="21"/>
      <c r="D253" s="21"/>
      <c r="E253" s="21"/>
    </row>
    <row r="254" spans="3:5" s="20" customFormat="1" ht="12.75">
      <c r="C254" s="21"/>
      <c r="D254" s="21"/>
      <c r="E254" s="21"/>
    </row>
    <row r="255" spans="3:5" s="20" customFormat="1" ht="12.75">
      <c r="C255" s="21"/>
      <c r="D255" s="21"/>
      <c r="E255" s="21"/>
    </row>
    <row r="256" spans="3:5" s="20" customFormat="1" ht="12.75">
      <c r="C256" s="21"/>
      <c r="D256" s="21"/>
      <c r="E256" s="21"/>
    </row>
    <row r="257" spans="3:5" s="20" customFormat="1" ht="12.75">
      <c r="C257" s="21"/>
      <c r="D257" s="21"/>
      <c r="E257" s="21"/>
    </row>
    <row r="258" spans="3:5" s="20" customFormat="1" ht="12.75">
      <c r="C258" s="21"/>
      <c r="D258" s="21"/>
      <c r="E258" s="21"/>
    </row>
    <row r="259" spans="3:5" s="20" customFormat="1" ht="12.75">
      <c r="C259" s="21"/>
      <c r="D259" s="21"/>
      <c r="E259" s="21"/>
    </row>
    <row r="260" spans="3:5" s="20" customFormat="1" ht="12.75">
      <c r="C260" s="21"/>
      <c r="D260" s="21"/>
      <c r="E260" s="21"/>
    </row>
    <row r="261" spans="3:5" s="20" customFormat="1" ht="12.75">
      <c r="C261" s="21"/>
      <c r="D261" s="21"/>
      <c r="E261" s="21"/>
    </row>
    <row r="262" spans="3:5" s="20" customFormat="1" ht="12.75">
      <c r="C262" s="21"/>
      <c r="D262" s="21"/>
      <c r="E262" s="21"/>
    </row>
    <row r="263" spans="3:5" s="20" customFormat="1" ht="12.75">
      <c r="C263" s="21"/>
      <c r="D263" s="21"/>
      <c r="E263" s="21"/>
    </row>
    <row r="264" spans="3:5" s="20" customFormat="1" ht="12.75">
      <c r="C264" s="21"/>
      <c r="D264" s="21"/>
      <c r="E264" s="21"/>
    </row>
    <row r="265" spans="3:5" s="20" customFormat="1" ht="12.75">
      <c r="C265" s="21"/>
      <c r="D265" s="21"/>
      <c r="E265" s="21"/>
    </row>
    <row r="266" spans="3:5" s="20" customFormat="1" ht="12.75">
      <c r="C266" s="21"/>
      <c r="D266" s="21"/>
      <c r="E266" s="21"/>
    </row>
    <row r="267" spans="3:5" s="20" customFormat="1" ht="12.75">
      <c r="C267" s="21"/>
      <c r="D267" s="21"/>
      <c r="E267" s="21"/>
    </row>
    <row r="268" spans="3:5" s="20" customFormat="1" ht="12.75">
      <c r="C268" s="21"/>
      <c r="D268" s="21"/>
      <c r="E268" s="21"/>
    </row>
    <row r="269" spans="3:5" s="20" customFormat="1" ht="12.75">
      <c r="C269" s="21"/>
      <c r="D269" s="21"/>
      <c r="E269" s="21"/>
    </row>
    <row r="270" spans="3:5" s="20" customFormat="1" ht="12.75">
      <c r="C270" s="21"/>
      <c r="D270" s="21"/>
      <c r="E270" s="21"/>
    </row>
    <row r="271" spans="3:5" s="20" customFormat="1" ht="12.75">
      <c r="C271" s="21"/>
      <c r="D271" s="21"/>
      <c r="E271" s="21"/>
    </row>
    <row r="272" spans="3:5" s="20" customFormat="1" ht="12.75">
      <c r="C272" s="21"/>
      <c r="D272" s="21"/>
      <c r="E272" s="21"/>
    </row>
    <row r="273" spans="3:5" s="20" customFormat="1" ht="12.75">
      <c r="C273" s="21"/>
      <c r="D273" s="21"/>
      <c r="E273" s="21"/>
    </row>
    <row r="274" spans="3:5" s="20" customFormat="1" ht="12.75">
      <c r="C274" s="21"/>
      <c r="D274" s="21"/>
      <c r="E274" s="21"/>
    </row>
    <row r="275" spans="3:5" s="20" customFormat="1" ht="12.75">
      <c r="C275" s="21"/>
      <c r="D275" s="21"/>
      <c r="E275" s="21"/>
    </row>
    <row r="276" spans="3:5" s="20" customFormat="1" ht="12.75">
      <c r="C276" s="21"/>
      <c r="D276" s="21"/>
      <c r="E276" s="21"/>
    </row>
    <row r="277" spans="3:5" s="20" customFormat="1" ht="12.75">
      <c r="C277" s="21"/>
      <c r="D277" s="21"/>
      <c r="E277" s="21"/>
    </row>
    <row r="278" spans="3:5" s="20" customFormat="1" ht="12.75">
      <c r="C278" s="21"/>
      <c r="D278" s="21"/>
      <c r="E278" s="21"/>
    </row>
    <row r="279" spans="3:5" s="20" customFormat="1" ht="12.75">
      <c r="C279" s="21"/>
      <c r="D279" s="21"/>
      <c r="E279" s="21"/>
    </row>
    <row r="280" spans="3:5" s="20" customFormat="1" ht="12.75">
      <c r="C280" s="21"/>
      <c r="D280" s="21"/>
      <c r="E280" s="21"/>
    </row>
    <row r="281" spans="3:5" s="20" customFormat="1" ht="12.75">
      <c r="C281" s="21"/>
      <c r="D281" s="21"/>
      <c r="E281" s="21"/>
    </row>
    <row r="282" spans="3:5" s="20" customFormat="1" ht="12.75">
      <c r="C282" s="21"/>
      <c r="D282" s="21"/>
      <c r="E282" s="21"/>
    </row>
    <row r="283" spans="3:5" s="20" customFormat="1" ht="12.75">
      <c r="C283" s="21"/>
      <c r="D283" s="21"/>
      <c r="E283" s="21"/>
    </row>
    <row r="284" spans="3:5" s="20" customFormat="1" ht="12.75">
      <c r="C284" s="21"/>
      <c r="D284" s="21"/>
      <c r="E284" s="21"/>
    </row>
    <row r="285" spans="3:5" s="20" customFormat="1" ht="12.75">
      <c r="C285" s="21"/>
      <c r="D285" s="21"/>
      <c r="E285" s="21"/>
    </row>
    <row r="286" spans="3:5" s="20" customFormat="1" ht="12.75">
      <c r="C286" s="21"/>
      <c r="D286" s="21"/>
      <c r="E286" s="21"/>
    </row>
    <row r="287" spans="3:5" s="20" customFormat="1" ht="12.75">
      <c r="C287" s="21"/>
      <c r="D287" s="21"/>
      <c r="E287" s="21"/>
    </row>
    <row r="288" spans="3:5" s="20" customFormat="1" ht="12.75">
      <c r="C288" s="21"/>
      <c r="D288" s="21"/>
      <c r="E288" s="21"/>
    </row>
    <row r="289" spans="3:5" s="20" customFormat="1" ht="12.75">
      <c r="C289" s="21"/>
      <c r="D289" s="21"/>
      <c r="E289" s="21"/>
    </row>
    <row r="290" spans="3:5" s="20" customFormat="1" ht="12.75">
      <c r="C290" s="21"/>
      <c r="D290" s="21"/>
      <c r="E290" s="21"/>
    </row>
    <row r="291" spans="3:5" s="20" customFormat="1" ht="12.75">
      <c r="C291" s="21"/>
      <c r="D291" s="21"/>
      <c r="E291" s="21"/>
    </row>
    <row r="292" spans="3:5" s="20" customFormat="1" ht="12.75">
      <c r="C292" s="21"/>
      <c r="D292" s="21"/>
      <c r="E292" s="21"/>
    </row>
    <row r="293" spans="3:5" s="20" customFormat="1" ht="12.75">
      <c r="C293" s="21"/>
      <c r="D293" s="21"/>
      <c r="E293" s="21"/>
    </row>
    <row r="294" spans="3:5" s="20" customFormat="1" ht="12.75">
      <c r="C294" s="21"/>
      <c r="D294" s="21"/>
      <c r="E294" s="21"/>
    </row>
    <row r="295" spans="3:5" s="20" customFormat="1" ht="12.75">
      <c r="C295" s="21"/>
      <c r="D295" s="21"/>
      <c r="E295" s="21"/>
    </row>
    <row r="296" spans="3:5" s="20" customFormat="1" ht="12.75">
      <c r="C296" s="21"/>
      <c r="D296" s="21"/>
      <c r="E296" s="21"/>
    </row>
    <row r="297" spans="3:5" s="20" customFormat="1" ht="12.75">
      <c r="C297" s="21"/>
      <c r="D297" s="21"/>
      <c r="E297" s="21"/>
    </row>
    <row r="298" spans="3:5" s="20" customFormat="1" ht="12.75">
      <c r="C298" s="21"/>
      <c r="D298" s="21"/>
      <c r="E298" s="21"/>
    </row>
    <row r="299" spans="3:5" s="20" customFormat="1" ht="12.75">
      <c r="C299" s="21"/>
      <c r="D299" s="21"/>
      <c r="E299" s="21"/>
    </row>
    <row r="300" spans="3:5" s="20" customFormat="1" ht="12.75">
      <c r="C300" s="21"/>
      <c r="D300" s="21"/>
      <c r="E300" s="21"/>
    </row>
    <row r="301" spans="3:5" s="20" customFormat="1" ht="12.75">
      <c r="C301" s="21"/>
      <c r="D301" s="21"/>
      <c r="E301" s="21"/>
    </row>
    <row r="302" spans="3:5" s="20" customFormat="1" ht="12.75">
      <c r="C302" s="21"/>
      <c r="D302" s="21"/>
      <c r="E302" s="21"/>
    </row>
    <row r="303" spans="3:5" s="20" customFormat="1" ht="12.75">
      <c r="C303" s="21"/>
      <c r="D303" s="21"/>
      <c r="E303" s="21"/>
    </row>
    <row r="304" spans="3:5" s="20" customFormat="1" ht="12.75">
      <c r="C304" s="21"/>
      <c r="D304" s="21"/>
      <c r="E304" s="21"/>
    </row>
    <row r="305" spans="3:5" s="20" customFormat="1" ht="12.75">
      <c r="C305" s="21"/>
      <c r="D305" s="21"/>
      <c r="E305" s="21"/>
    </row>
    <row r="306" spans="3:5" s="20" customFormat="1" ht="12.75">
      <c r="C306" s="21"/>
      <c r="D306" s="21"/>
      <c r="E306" s="21"/>
    </row>
    <row r="307" spans="3:5" s="20" customFormat="1" ht="12.75">
      <c r="C307" s="21"/>
      <c r="D307" s="21"/>
      <c r="E307" s="21"/>
    </row>
    <row r="308" spans="3:5" s="20" customFormat="1" ht="12.75">
      <c r="C308" s="21"/>
      <c r="D308" s="21"/>
      <c r="E308" s="21"/>
    </row>
    <row r="309" spans="3:5" s="20" customFormat="1" ht="12.75">
      <c r="C309" s="21"/>
      <c r="D309" s="21"/>
      <c r="E309" s="21"/>
    </row>
    <row r="310" spans="3:5" s="20" customFormat="1" ht="12.75">
      <c r="C310" s="21"/>
      <c r="D310" s="21"/>
      <c r="E310" s="21"/>
    </row>
    <row r="311" spans="3:5" s="20" customFormat="1" ht="12.75">
      <c r="C311" s="21"/>
      <c r="D311" s="21"/>
      <c r="E311" s="21"/>
    </row>
    <row r="312" spans="3:5" s="20" customFormat="1" ht="12.75">
      <c r="C312" s="21"/>
      <c r="D312" s="21"/>
      <c r="E312" s="21"/>
    </row>
    <row r="313" spans="3:5" s="20" customFormat="1" ht="12.75">
      <c r="C313" s="21"/>
      <c r="D313" s="21"/>
      <c r="E313" s="21"/>
    </row>
    <row r="314" spans="3:5" s="20" customFormat="1" ht="12.75">
      <c r="C314" s="21"/>
      <c r="D314" s="21"/>
      <c r="E314" s="21"/>
    </row>
    <row r="315" spans="3:5" s="20" customFormat="1" ht="12.75">
      <c r="C315" s="21"/>
      <c r="D315" s="21"/>
      <c r="E315" s="21"/>
    </row>
    <row r="316" spans="3:5" s="20" customFormat="1" ht="12.75">
      <c r="C316" s="21"/>
      <c r="D316" s="21"/>
      <c r="E316" s="21"/>
    </row>
    <row r="317" spans="3:5" s="20" customFormat="1" ht="12.75">
      <c r="C317" s="21"/>
      <c r="D317" s="21"/>
      <c r="E317" s="21"/>
    </row>
    <row r="318" spans="3:5" s="20" customFormat="1" ht="12.75">
      <c r="C318" s="21"/>
      <c r="D318" s="21"/>
      <c r="E318" s="21"/>
    </row>
    <row r="319" spans="3:5" s="20" customFormat="1" ht="12.75">
      <c r="C319" s="21"/>
      <c r="D319" s="21"/>
      <c r="E319" s="21"/>
    </row>
    <row r="320" spans="3:5" s="20" customFormat="1" ht="12.75">
      <c r="C320" s="21"/>
      <c r="D320" s="21"/>
      <c r="E320" s="21"/>
    </row>
    <row r="321" spans="3:5" s="20" customFormat="1" ht="12.75">
      <c r="C321" s="21"/>
      <c r="D321" s="21"/>
      <c r="E321" s="21"/>
    </row>
    <row r="322" spans="3:5" s="20" customFormat="1" ht="12.75">
      <c r="C322" s="21"/>
      <c r="D322" s="21"/>
      <c r="E322" s="21"/>
    </row>
    <row r="323" spans="3:5" s="20" customFormat="1" ht="12.75">
      <c r="C323" s="21"/>
      <c r="D323" s="21"/>
      <c r="E323" s="21"/>
    </row>
    <row r="324" spans="3:5" s="20" customFormat="1" ht="12.75">
      <c r="C324" s="21"/>
      <c r="D324" s="21"/>
      <c r="E324" s="21"/>
    </row>
    <row r="325" spans="3:5" s="20" customFormat="1" ht="12.75">
      <c r="C325" s="21"/>
      <c r="D325" s="21"/>
      <c r="E325" s="21"/>
    </row>
    <row r="326" spans="3:5" s="20" customFormat="1" ht="12.75">
      <c r="C326" s="21"/>
      <c r="D326" s="21"/>
      <c r="E326" s="21"/>
    </row>
    <row r="327" spans="3:5" s="20" customFormat="1" ht="12.75">
      <c r="C327" s="21"/>
      <c r="D327" s="21"/>
      <c r="E327" s="21"/>
    </row>
    <row r="328" spans="3:5" s="20" customFormat="1" ht="12.75">
      <c r="C328" s="21"/>
      <c r="D328" s="21"/>
      <c r="E328" s="21"/>
    </row>
    <row r="329" spans="3:5" s="20" customFormat="1" ht="12.75">
      <c r="C329" s="21"/>
      <c r="D329" s="21"/>
      <c r="E329" s="21"/>
    </row>
    <row r="330" spans="3:5" s="20" customFormat="1" ht="12.75">
      <c r="C330" s="21"/>
      <c r="D330" s="21"/>
      <c r="E330" s="21"/>
    </row>
    <row r="331" spans="3:5" s="20" customFormat="1" ht="12.75">
      <c r="C331" s="21"/>
      <c r="D331" s="21"/>
      <c r="E331" s="21"/>
    </row>
    <row r="332" spans="3:5" s="20" customFormat="1" ht="12.75">
      <c r="C332" s="21"/>
      <c r="D332" s="21"/>
      <c r="E332" s="21"/>
    </row>
    <row r="333" spans="3:5" s="20" customFormat="1" ht="12.75">
      <c r="C333" s="21"/>
      <c r="D333" s="21"/>
      <c r="E333" s="21"/>
    </row>
    <row r="334" spans="3:5" s="20" customFormat="1" ht="12.75">
      <c r="C334" s="21"/>
      <c r="D334" s="21"/>
      <c r="E334" s="21"/>
    </row>
    <row r="335" spans="3:5" s="20" customFormat="1" ht="12.75">
      <c r="C335" s="21"/>
      <c r="D335" s="21"/>
      <c r="E335" s="21"/>
    </row>
    <row r="336" spans="3:5" s="20" customFormat="1" ht="12.75">
      <c r="C336" s="21"/>
      <c r="D336" s="21"/>
      <c r="E336" s="21"/>
    </row>
    <row r="337" spans="3:5" s="20" customFormat="1" ht="12.75">
      <c r="C337" s="21"/>
      <c r="D337" s="21"/>
      <c r="E337" s="21"/>
    </row>
    <row r="338" spans="3:5" s="20" customFormat="1" ht="12.75">
      <c r="C338" s="21"/>
      <c r="D338" s="21"/>
      <c r="E338" s="21"/>
    </row>
    <row r="339" spans="3:5" s="20" customFormat="1" ht="12.75">
      <c r="C339" s="21"/>
      <c r="D339" s="21"/>
      <c r="E339" s="21"/>
    </row>
  </sheetData>
  <sheetProtection/>
  <mergeCells count="35">
    <mergeCell ref="A17:A18"/>
    <mergeCell ref="A11:B11"/>
    <mergeCell ref="C11:N11"/>
    <mergeCell ref="I15:K15"/>
    <mergeCell ref="A13:G13"/>
    <mergeCell ref="K13:M13"/>
    <mergeCell ref="N13:O13"/>
    <mergeCell ref="D17:D18"/>
    <mergeCell ref="C10:N10"/>
    <mergeCell ref="A49:B49"/>
    <mergeCell ref="G49:H49"/>
    <mergeCell ref="L17:P17"/>
    <mergeCell ref="C44:K44"/>
    <mergeCell ref="A46:B46"/>
    <mergeCell ref="D46:E46"/>
    <mergeCell ref="G46:H46"/>
    <mergeCell ref="I46:M46"/>
    <mergeCell ref="N46:O46"/>
    <mergeCell ref="E17:E18"/>
    <mergeCell ref="A10:B10"/>
    <mergeCell ref="F17:K17"/>
    <mergeCell ref="B17:B18"/>
    <mergeCell ref="C17:C18"/>
    <mergeCell ref="A6:B6"/>
    <mergeCell ref="C6:N6"/>
    <mergeCell ref="A7:B7"/>
    <mergeCell ref="C7:N7"/>
    <mergeCell ref="A8:B8"/>
    <mergeCell ref="L1:P1"/>
    <mergeCell ref="D2:H2"/>
    <mergeCell ref="C3:N3"/>
    <mergeCell ref="C4:N4"/>
    <mergeCell ref="A9:B9"/>
    <mergeCell ref="C9:N9"/>
    <mergeCell ref="C8:N8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59" r:id="rId1"/>
  <headerFooter alignWithMargins="0">
    <oddFooter>&amp;R&amp;P lapa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339"/>
  <sheetViews>
    <sheetView view="pageBreakPreview" zoomScaleSheetLayoutView="100" zoomScalePageLayoutView="0" workbookViewId="0" topLeftCell="A22">
      <selection activeCell="C11" sqref="C11:N11"/>
    </sheetView>
  </sheetViews>
  <sheetFormatPr defaultColWidth="9.140625" defaultRowHeight="12.75"/>
  <cols>
    <col min="1" max="1" width="4.140625" style="24" customWidth="1"/>
    <col min="2" max="2" width="10.8515625" style="38" customWidth="1"/>
    <col min="3" max="3" width="40.00390625" style="41" customWidth="1"/>
    <col min="4" max="4" width="5.8515625" style="41" bestFit="1" customWidth="1"/>
    <col min="5" max="5" width="7.8515625" style="41" customWidth="1"/>
    <col min="6" max="6" width="5.7109375" style="38" bestFit="1" customWidth="1"/>
    <col min="7" max="7" width="5.7109375" style="24" bestFit="1" customWidth="1"/>
    <col min="8" max="8" width="7.28125" style="24" customWidth="1"/>
    <col min="9" max="9" width="6.7109375" style="24" bestFit="1" customWidth="1"/>
    <col min="10" max="10" width="7.00390625" style="24" bestFit="1" customWidth="1"/>
    <col min="11" max="11" width="7.00390625" style="24" customWidth="1"/>
    <col min="12" max="16" width="8.421875" style="24" customWidth="1"/>
    <col min="17" max="16384" width="9.140625" style="24" customWidth="1"/>
  </cols>
  <sheetData>
    <row r="1" spans="3:16" s="20" customFormat="1" ht="18" customHeight="1">
      <c r="C1" s="21"/>
      <c r="D1" s="21"/>
      <c r="E1" s="21"/>
      <c r="L1" s="452" t="s">
        <v>19</v>
      </c>
      <c r="M1" s="452"/>
      <c r="N1" s="452"/>
      <c r="O1" s="452"/>
      <c r="P1" s="452"/>
    </row>
    <row r="2" spans="3:9" s="20" customFormat="1" ht="12.75" customHeight="1">
      <c r="C2" s="21"/>
      <c r="D2" s="453" t="s">
        <v>11</v>
      </c>
      <c r="E2" s="453"/>
      <c r="F2" s="453"/>
      <c r="G2" s="453"/>
      <c r="H2" s="453"/>
      <c r="I2" s="22" t="s">
        <v>51</v>
      </c>
    </row>
    <row r="3" spans="3:14" s="20" customFormat="1" ht="12.75" customHeight="1">
      <c r="C3" s="454" t="s">
        <v>26</v>
      </c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3:14" s="20" customFormat="1" ht="12.75" customHeight="1">
      <c r="C4" s="455" t="s">
        <v>7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</row>
    <row r="5" spans="3:14" s="20" customFormat="1" ht="12.75" customHeight="1"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20" customFormat="1" ht="12.75" customHeight="1">
      <c r="A6" s="456" t="s">
        <v>1</v>
      </c>
      <c r="B6" s="456"/>
      <c r="C6" s="457" t="e">
        <f>#REF!</f>
        <v>#REF!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</row>
    <row r="7" spans="1:14" s="20" customFormat="1" ht="12.75" customHeight="1">
      <c r="A7" s="456" t="s">
        <v>2</v>
      </c>
      <c r="B7" s="456"/>
      <c r="C7" s="457" t="e">
        <f>#REF!</f>
        <v>#REF!</v>
      </c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</row>
    <row r="8" spans="1:14" s="20" customFormat="1" ht="12.75" customHeight="1">
      <c r="A8" s="456" t="s">
        <v>3</v>
      </c>
      <c r="B8" s="456"/>
      <c r="C8" s="457" t="e">
        <f>#REF!</f>
        <v>#REF!</v>
      </c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</row>
    <row r="9" spans="1:14" s="20" customFormat="1" ht="12.75">
      <c r="A9" s="456" t="s">
        <v>17</v>
      </c>
      <c r="B9" s="456"/>
      <c r="C9" s="457" t="e">
        <f>#REF!</f>
        <v>#REF!</v>
      </c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</row>
    <row r="10" spans="1:14" s="20" customFormat="1" ht="12.75">
      <c r="A10" s="456" t="s">
        <v>4</v>
      </c>
      <c r="B10" s="456"/>
      <c r="C10" s="457" t="e">
        <f>#REF!</f>
        <v>#REF!</v>
      </c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</row>
    <row r="11" spans="1:14" s="20" customFormat="1" ht="12.75">
      <c r="A11" s="456" t="s">
        <v>12</v>
      </c>
      <c r="B11" s="456"/>
      <c r="C11" s="457" t="e">
        <f>#REF!</f>
        <v>#REF!</v>
      </c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</row>
    <row r="12" spans="1:14" s="20" customFormat="1" ht="12.75">
      <c r="A12" s="67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6" s="20" customFormat="1" ht="12.75" customHeight="1">
      <c r="A13" s="456" t="s">
        <v>58</v>
      </c>
      <c r="B13" s="456"/>
      <c r="C13" s="456"/>
      <c r="D13" s="456"/>
      <c r="E13" s="456"/>
      <c r="F13" s="456"/>
      <c r="G13" s="456"/>
      <c r="H13" s="68"/>
      <c r="I13" s="68"/>
      <c r="J13" s="68"/>
      <c r="K13" s="457" t="s">
        <v>13</v>
      </c>
      <c r="L13" s="457"/>
      <c r="M13" s="457"/>
      <c r="N13" s="473">
        <f>P44</f>
        <v>0</v>
      </c>
      <c r="O13" s="473"/>
      <c r="P13" s="23" t="s">
        <v>18</v>
      </c>
    </row>
    <row r="14" spans="1:16" s="20" customFormat="1" ht="12.75">
      <c r="A14" s="67"/>
      <c r="B14" s="67"/>
      <c r="C14" s="67"/>
      <c r="D14" s="67"/>
      <c r="E14" s="67"/>
      <c r="F14" s="67"/>
      <c r="G14" s="67"/>
      <c r="H14" s="68"/>
      <c r="I14" s="68"/>
      <c r="J14" s="68"/>
      <c r="K14" s="68"/>
      <c r="L14" s="68"/>
      <c r="M14" s="68"/>
      <c r="N14" s="69"/>
      <c r="O14" s="68"/>
      <c r="P14" s="23"/>
    </row>
    <row r="15" spans="2:16" ht="12.75">
      <c r="B15" s="24"/>
      <c r="C15" s="24"/>
      <c r="D15" s="24"/>
      <c r="E15" s="24"/>
      <c r="F15" s="24"/>
      <c r="I15" s="472" t="s">
        <v>15</v>
      </c>
      <c r="J15" s="472"/>
      <c r="K15" s="472"/>
      <c r="L15" s="25">
        <v>2018</v>
      </c>
      <c r="M15" s="25" t="s">
        <v>14</v>
      </c>
      <c r="N15" s="25" t="e">
        <f>#REF!</f>
        <v>#REF!</v>
      </c>
      <c r="O15" s="46" t="e">
        <f>#REF!</f>
        <v>#REF!</v>
      </c>
      <c r="P15" s="46"/>
    </row>
    <row r="16" spans="2:16" ht="13.5" thickBot="1">
      <c r="B16" s="24"/>
      <c r="C16" s="24"/>
      <c r="D16" s="24"/>
      <c r="E16" s="24"/>
      <c r="F16" s="24"/>
      <c r="I16" s="70"/>
      <c r="J16" s="70"/>
      <c r="K16" s="70"/>
      <c r="L16" s="25"/>
      <c r="M16" s="25"/>
      <c r="N16" s="25"/>
      <c r="O16" s="47"/>
      <c r="P16" s="47"/>
    </row>
    <row r="17" spans="1:16" s="4" customFormat="1" ht="13.5" customHeight="1" thickBot="1">
      <c r="A17" s="458"/>
      <c r="B17" s="458"/>
      <c r="C17" s="463"/>
      <c r="D17" s="458"/>
      <c r="E17" s="458"/>
      <c r="F17" s="460"/>
      <c r="G17" s="461"/>
      <c r="H17" s="461"/>
      <c r="I17" s="461"/>
      <c r="J17" s="461"/>
      <c r="K17" s="462"/>
      <c r="L17" s="460"/>
      <c r="M17" s="461"/>
      <c r="N17" s="461"/>
      <c r="O17" s="461"/>
      <c r="P17" s="462"/>
    </row>
    <row r="18" spans="1:16" s="4" customFormat="1" ht="69.75" customHeight="1" thickBot="1">
      <c r="A18" s="459"/>
      <c r="B18" s="459"/>
      <c r="C18" s="464"/>
      <c r="D18" s="459"/>
      <c r="E18" s="459"/>
      <c r="F18" s="5"/>
      <c r="G18" s="6"/>
      <c r="H18" s="6"/>
      <c r="I18" s="6"/>
      <c r="J18" s="6"/>
      <c r="K18" s="5"/>
      <c r="L18" s="6"/>
      <c r="M18" s="6"/>
      <c r="N18" s="6"/>
      <c r="O18" s="6"/>
      <c r="P18" s="6"/>
    </row>
    <row r="19" spans="1:16" s="4" customFormat="1" ht="13.5" thickBot="1">
      <c r="A19" s="7"/>
      <c r="B19" s="8"/>
      <c r="C19" s="9"/>
      <c r="D19" s="10"/>
      <c r="E19" s="9"/>
      <c r="F19" s="10"/>
      <c r="G19" s="9"/>
      <c r="H19" s="9"/>
      <c r="I19" s="10"/>
      <c r="J19" s="10"/>
      <c r="K19" s="9"/>
      <c r="L19" s="9"/>
      <c r="M19" s="9"/>
      <c r="N19" s="10"/>
      <c r="O19" s="10"/>
      <c r="P19" s="11"/>
    </row>
    <row r="20" spans="1:16" ht="18.75" customHeight="1">
      <c r="A20" s="26"/>
      <c r="B20" s="27"/>
      <c r="C20" s="44"/>
      <c r="D20" s="28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20" s="99" customFormat="1" ht="14.25" customHeight="1">
      <c r="A21" s="101"/>
      <c r="B21" s="96"/>
      <c r="C21" s="97"/>
      <c r="D21" s="98"/>
      <c r="E21" s="64"/>
      <c r="F21" s="14"/>
      <c r="G21" s="17"/>
      <c r="H21" s="18"/>
      <c r="I21" s="17"/>
      <c r="J21" s="17"/>
      <c r="K21" s="17"/>
      <c r="L21" s="17"/>
      <c r="M21" s="17"/>
      <c r="N21" s="17"/>
      <c r="O21" s="17"/>
      <c r="P21" s="19"/>
      <c r="Q21" s="79"/>
      <c r="R21" s="79"/>
      <c r="S21" s="79"/>
      <c r="T21" s="79"/>
    </row>
    <row r="22" spans="1:20" s="99" customFormat="1" ht="14.25" customHeight="1">
      <c r="A22" s="101"/>
      <c r="B22" s="96"/>
      <c r="C22" s="100"/>
      <c r="D22" s="98"/>
      <c r="E22" s="64"/>
      <c r="F22" s="14"/>
      <c r="G22" s="17"/>
      <c r="H22" s="18"/>
      <c r="I22" s="17"/>
      <c r="J22" s="17"/>
      <c r="K22" s="17"/>
      <c r="L22" s="17"/>
      <c r="M22" s="17"/>
      <c r="N22" s="17"/>
      <c r="O22" s="17"/>
      <c r="P22" s="19"/>
      <c r="Q22" s="79"/>
      <c r="R22" s="79"/>
      <c r="S22" s="79"/>
      <c r="T22" s="79"/>
    </row>
    <row r="23" spans="1:20" s="99" customFormat="1" ht="14.25" customHeight="1">
      <c r="A23" s="101"/>
      <c r="B23" s="96"/>
      <c r="C23" s="100"/>
      <c r="D23" s="98"/>
      <c r="E23" s="64"/>
      <c r="F23" s="14"/>
      <c r="G23" s="17"/>
      <c r="H23" s="18"/>
      <c r="I23" s="17"/>
      <c r="J23" s="17"/>
      <c r="K23" s="17"/>
      <c r="L23" s="17"/>
      <c r="M23" s="17"/>
      <c r="N23" s="17"/>
      <c r="O23" s="17"/>
      <c r="P23" s="19"/>
      <c r="Q23" s="79"/>
      <c r="R23" s="79"/>
      <c r="S23" s="79"/>
      <c r="T23" s="79"/>
    </row>
    <row r="24" spans="1:20" s="99" customFormat="1" ht="14.25" customHeight="1">
      <c r="A24" s="101"/>
      <c r="B24" s="96"/>
      <c r="C24" s="100"/>
      <c r="D24" s="98"/>
      <c r="E24" s="64"/>
      <c r="F24" s="14"/>
      <c r="G24" s="17"/>
      <c r="H24" s="18"/>
      <c r="I24" s="17"/>
      <c r="J24" s="17"/>
      <c r="K24" s="17"/>
      <c r="L24" s="17"/>
      <c r="M24" s="17"/>
      <c r="N24" s="17"/>
      <c r="O24" s="17"/>
      <c r="P24" s="19"/>
      <c r="Q24" s="79"/>
      <c r="R24" s="79"/>
      <c r="S24" s="79"/>
      <c r="T24" s="79"/>
    </row>
    <row r="25" spans="1:20" s="99" customFormat="1" ht="14.25" customHeight="1">
      <c r="A25" s="101"/>
      <c r="B25" s="96"/>
      <c r="C25" s="100"/>
      <c r="D25" s="98"/>
      <c r="E25" s="64"/>
      <c r="F25" s="14"/>
      <c r="G25" s="17"/>
      <c r="H25" s="18"/>
      <c r="I25" s="17"/>
      <c r="J25" s="17"/>
      <c r="K25" s="17"/>
      <c r="L25" s="17"/>
      <c r="M25" s="17"/>
      <c r="N25" s="17"/>
      <c r="O25" s="17"/>
      <c r="P25" s="19"/>
      <c r="Q25" s="79"/>
      <c r="R25" s="79"/>
      <c r="S25" s="79"/>
      <c r="T25" s="79"/>
    </row>
    <row r="26" spans="1:20" s="99" customFormat="1" ht="14.25" customHeight="1">
      <c r="A26" s="101"/>
      <c r="B26" s="96"/>
      <c r="C26" s="100"/>
      <c r="D26" s="98"/>
      <c r="E26" s="64"/>
      <c r="F26" s="14"/>
      <c r="G26" s="17"/>
      <c r="H26" s="18"/>
      <c r="I26" s="17"/>
      <c r="J26" s="17"/>
      <c r="K26" s="17"/>
      <c r="L26" s="17"/>
      <c r="M26" s="17"/>
      <c r="N26" s="17"/>
      <c r="O26" s="17"/>
      <c r="P26" s="19"/>
      <c r="Q26" s="79"/>
      <c r="R26" s="79"/>
      <c r="S26" s="79"/>
      <c r="T26" s="79"/>
    </row>
    <row r="27" spans="1:20" s="99" customFormat="1" ht="14.25" customHeight="1">
      <c r="A27" s="101"/>
      <c r="B27" s="96"/>
      <c r="C27" s="100"/>
      <c r="D27" s="98"/>
      <c r="E27" s="64"/>
      <c r="F27" s="14"/>
      <c r="G27" s="17"/>
      <c r="H27" s="18"/>
      <c r="I27" s="17"/>
      <c r="J27" s="17"/>
      <c r="K27" s="17"/>
      <c r="L27" s="17"/>
      <c r="M27" s="17"/>
      <c r="N27" s="17"/>
      <c r="O27" s="17"/>
      <c r="P27" s="19"/>
      <c r="Q27" s="79"/>
      <c r="R27" s="79"/>
      <c r="S27" s="79"/>
      <c r="T27" s="79"/>
    </row>
    <row r="28" spans="1:20" s="99" customFormat="1" ht="14.25" customHeight="1">
      <c r="A28" s="101"/>
      <c r="B28" s="96"/>
      <c r="C28" s="100"/>
      <c r="D28" s="98"/>
      <c r="E28" s="64"/>
      <c r="F28" s="14"/>
      <c r="G28" s="17"/>
      <c r="H28" s="18"/>
      <c r="I28" s="17"/>
      <c r="J28" s="17"/>
      <c r="K28" s="17"/>
      <c r="L28" s="17"/>
      <c r="M28" s="17"/>
      <c r="N28" s="17"/>
      <c r="O28" s="17"/>
      <c r="P28" s="19"/>
      <c r="Q28" s="79"/>
      <c r="R28" s="79"/>
      <c r="S28" s="79"/>
      <c r="T28" s="79"/>
    </row>
    <row r="29" spans="1:20" s="99" customFormat="1" ht="14.25" customHeight="1">
      <c r="A29" s="101"/>
      <c r="B29" s="96"/>
      <c r="C29" s="100"/>
      <c r="D29" s="98"/>
      <c r="E29" s="64"/>
      <c r="F29" s="14"/>
      <c r="G29" s="17"/>
      <c r="H29" s="18"/>
      <c r="I29" s="17"/>
      <c r="J29" s="17"/>
      <c r="K29" s="17"/>
      <c r="L29" s="17"/>
      <c r="M29" s="17"/>
      <c r="N29" s="17"/>
      <c r="O29" s="17"/>
      <c r="P29" s="19"/>
      <c r="Q29" s="79"/>
      <c r="R29" s="79"/>
      <c r="S29" s="79"/>
      <c r="T29" s="79"/>
    </row>
    <row r="30" spans="1:20" s="99" customFormat="1" ht="14.25" customHeight="1">
      <c r="A30" s="101"/>
      <c r="B30" s="96"/>
      <c r="C30" s="100"/>
      <c r="D30" s="98"/>
      <c r="E30" s="64"/>
      <c r="F30" s="14"/>
      <c r="G30" s="17"/>
      <c r="H30" s="18"/>
      <c r="I30" s="17"/>
      <c r="J30" s="17"/>
      <c r="K30" s="17"/>
      <c r="L30" s="17"/>
      <c r="M30" s="17"/>
      <c r="N30" s="17"/>
      <c r="O30" s="17"/>
      <c r="P30" s="19"/>
      <c r="Q30" s="79"/>
      <c r="R30" s="79"/>
      <c r="S30" s="79"/>
      <c r="T30" s="79"/>
    </row>
    <row r="31" spans="1:20" s="99" customFormat="1" ht="14.25" customHeight="1">
      <c r="A31" s="101"/>
      <c r="B31" s="96"/>
      <c r="C31" s="100"/>
      <c r="D31" s="98"/>
      <c r="E31" s="64"/>
      <c r="F31" s="14"/>
      <c r="G31" s="17"/>
      <c r="H31" s="18"/>
      <c r="I31" s="17"/>
      <c r="J31" s="17"/>
      <c r="K31" s="17"/>
      <c r="L31" s="17"/>
      <c r="M31" s="17"/>
      <c r="N31" s="17"/>
      <c r="O31" s="17"/>
      <c r="P31" s="19"/>
      <c r="Q31" s="79"/>
      <c r="R31" s="79"/>
      <c r="S31" s="79"/>
      <c r="T31" s="79"/>
    </row>
    <row r="32" spans="1:20" s="99" customFormat="1" ht="14.25" customHeight="1">
      <c r="A32" s="101"/>
      <c r="B32" s="96"/>
      <c r="C32" s="100"/>
      <c r="D32" s="98"/>
      <c r="E32" s="64"/>
      <c r="F32" s="14"/>
      <c r="G32" s="17"/>
      <c r="H32" s="18"/>
      <c r="I32" s="17"/>
      <c r="J32" s="17"/>
      <c r="K32" s="17"/>
      <c r="L32" s="17"/>
      <c r="M32" s="17"/>
      <c r="N32" s="17"/>
      <c r="O32" s="17"/>
      <c r="P32" s="19"/>
      <c r="Q32" s="79"/>
      <c r="R32" s="79"/>
      <c r="S32" s="79"/>
      <c r="T32" s="79"/>
    </row>
    <row r="33" spans="1:20" s="99" customFormat="1" ht="14.25" customHeight="1">
      <c r="A33" s="101"/>
      <c r="B33" s="96"/>
      <c r="C33" s="100"/>
      <c r="D33" s="98"/>
      <c r="E33" s="64"/>
      <c r="F33" s="14"/>
      <c r="G33" s="17"/>
      <c r="H33" s="18"/>
      <c r="I33" s="17"/>
      <c r="J33" s="17"/>
      <c r="K33" s="17"/>
      <c r="L33" s="17"/>
      <c r="M33" s="17"/>
      <c r="N33" s="17"/>
      <c r="O33" s="17"/>
      <c r="P33" s="19"/>
      <c r="Q33" s="79"/>
      <c r="R33" s="79"/>
      <c r="S33" s="79"/>
      <c r="T33" s="79"/>
    </row>
    <row r="34" spans="1:16" ht="18.75" customHeight="1">
      <c r="A34" s="72"/>
      <c r="B34" s="73"/>
      <c r="C34" s="74"/>
      <c r="D34" s="75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</row>
    <row r="35" spans="1:20" s="99" customFormat="1" ht="14.25" customHeight="1">
      <c r="A35" s="101"/>
      <c r="B35" s="96"/>
      <c r="C35" s="97"/>
      <c r="D35" s="98"/>
      <c r="E35" s="64"/>
      <c r="F35" s="14"/>
      <c r="G35" s="17"/>
      <c r="H35" s="18"/>
      <c r="I35" s="17"/>
      <c r="J35" s="17"/>
      <c r="K35" s="17"/>
      <c r="L35" s="17"/>
      <c r="M35" s="17"/>
      <c r="N35" s="17"/>
      <c r="O35" s="17"/>
      <c r="P35" s="19"/>
      <c r="Q35" s="106"/>
      <c r="R35" s="79"/>
      <c r="S35" s="79"/>
      <c r="T35" s="79"/>
    </row>
    <row r="36" spans="1:20" s="99" customFormat="1" ht="14.25" customHeight="1">
      <c r="A36" s="101"/>
      <c r="B36" s="96"/>
      <c r="C36" s="100"/>
      <c r="D36" s="98"/>
      <c r="E36" s="64"/>
      <c r="F36" s="14"/>
      <c r="G36" s="17"/>
      <c r="H36" s="18"/>
      <c r="I36" s="17"/>
      <c r="J36" s="17"/>
      <c r="K36" s="17"/>
      <c r="L36" s="17"/>
      <c r="M36" s="17"/>
      <c r="N36" s="17"/>
      <c r="O36" s="17"/>
      <c r="P36" s="19"/>
      <c r="Q36" s="79"/>
      <c r="R36" s="79"/>
      <c r="S36" s="79"/>
      <c r="T36" s="79"/>
    </row>
    <row r="37" spans="1:20" s="99" customFormat="1" ht="14.25" customHeight="1">
      <c r="A37" s="101"/>
      <c r="B37" s="96"/>
      <c r="C37" s="100"/>
      <c r="D37" s="98"/>
      <c r="E37" s="64"/>
      <c r="F37" s="14"/>
      <c r="G37" s="17"/>
      <c r="H37" s="18"/>
      <c r="I37" s="17"/>
      <c r="J37" s="17"/>
      <c r="K37" s="17"/>
      <c r="L37" s="17"/>
      <c r="M37" s="17"/>
      <c r="N37" s="17"/>
      <c r="O37" s="17"/>
      <c r="P37" s="19"/>
      <c r="Q37" s="79"/>
      <c r="R37" s="79"/>
      <c r="S37" s="79"/>
      <c r="T37" s="79"/>
    </row>
    <row r="38" spans="1:20" s="99" customFormat="1" ht="14.25" customHeight="1">
      <c r="A38" s="101"/>
      <c r="B38" s="96"/>
      <c r="C38" s="100"/>
      <c r="D38" s="98"/>
      <c r="E38" s="64"/>
      <c r="F38" s="14"/>
      <c r="G38" s="17"/>
      <c r="H38" s="18"/>
      <c r="I38" s="17"/>
      <c r="J38" s="17"/>
      <c r="K38" s="17"/>
      <c r="L38" s="17"/>
      <c r="M38" s="17"/>
      <c r="N38" s="17"/>
      <c r="O38" s="17"/>
      <c r="P38" s="19"/>
      <c r="Q38" s="79"/>
      <c r="R38" s="79"/>
      <c r="S38" s="79"/>
      <c r="T38" s="79"/>
    </row>
    <row r="39" spans="1:20" s="99" customFormat="1" ht="14.25" customHeight="1">
      <c r="A39" s="101"/>
      <c r="B39" s="96"/>
      <c r="C39" s="100"/>
      <c r="D39" s="98"/>
      <c r="E39" s="64"/>
      <c r="F39" s="14"/>
      <c r="G39" s="17"/>
      <c r="H39" s="18"/>
      <c r="I39" s="17"/>
      <c r="J39" s="17"/>
      <c r="K39" s="17"/>
      <c r="L39" s="17"/>
      <c r="M39" s="17"/>
      <c r="N39" s="17"/>
      <c r="O39" s="17"/>
      <c r="P39" s="19"/>
      <c r="Q39" s="79"/>
      <c r="R39" s="79"/>
      <c r="S39" s="79"/>
      <c r="T39" s="79"/>
    </row>
    <row r="40" spans="1:20" s="99" customFormat="1" ht="14.25" customHeight="1">
      <c r="A40" s="101"/>
      <c r="B40" s="96"/>
      <c r="C40" s="100"/>
      <c r="D40" s="98"/>
      <c r="E40" s="64"/>
      <c r="F40" s="14"/>
      <c r="G40" s="17"/>
      <c r="H40" s="18"/>
      <c r="I40" s="17"/>
      <c r="J40" s="17"/>
      <c r="K40" s="17"/>
      <c r="L40" s="17"/>
      <c r="M40" s="17"/>
      <c r="N40" s="17"/>
      <c r="O40" s="17"/>
      <c r="P40" s="19"/>
      <c r="Q40" s="79"/>
      <c r="R40" s="79"/>
      <c r="S40" s="79"/>
      <c r="T40" s="79"/>
    </row>
    <row r="41" spans="1:20" s="99" customFormat="1" ht="14.25" customHeight="1">
      <c r="A41" s="101"/>
      <c r="B41" s="96"/>
      <c r="C41" s="100"/>
      <c r="D41" s="98"/>
      <c r="E41" s="64"/>
      <c r="F41" s="14"/>
      <c r="G41" s="17"/>
      <c r="H41" s="18"/>
      <c r="I41" s="17"/>
      <c r="J41" s="17"/>
      <c r="K41" s="17"/>
      <c r="L41" s="17"/>
      <c r="M41" s="17"/>
      <c r="N41" s="17"/>
      <c r="O41" s="17"/>
      <c r="P41" s="19"/>
      <c r="Q41" s="79"/>
      <c r="R41" s="79"/>
      <c r="S41" s="79"/>
      <c r="T41" s="79"/>
    </row>
    <row r="42" spans="1:20" s="99" customFormat="1" ht="14.25" customHeight="1">
      <c r="A42" s="101"/>
      <c r="B42" s="96"/>
      <c r="C42" s="100"/>
      <c r="D42" s="98"/>
      <c r="E42" s="64"/>
      <c r="F42" s="14"/>
      <c r="G42" s="17"/>
      <c r="H42" s="18"/>
      <c r="I42" s="17"/>
      <c r="J42" s="17"/>
      <c r="K42" s="17"/>
      <c r="L42" s="17"/>
      <c r="M42" s="17"/>
      <c r="N42" s="17"/>
      <c r="O42" s="17"/>
      <c r="P42" s="19"/>
      <c r="Q42" s="79"/>
      <c r="R42" s="79"/>
      <c r="S42" s="79"/>
      <c r="T42" s="79"/>
    </row>
    <row r="43" spans="1:17" ht="14.25" customHeight="1" thickBot="1">
      <c r="A43" s="32"/>
      <c r="B43" s="33"/>
      <c r="C43" s="34"/>
      <c r="D43" s="35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15"/>
      <c r="P43" s="16"/>
      <c r="Q43" s="3"/>
    </row>
    <row r="44" spans="1:16" ht="13.5" thickBot="1">
      <c r="A44" s="57"/>
      <c r="B44" s="58"/>
      <c r="C44" s="465"/>
      <c r="D44" s="466"/>
      <c r="E44" s="466"/>
      <c r="F44" s="466"/>
      <c r="G44" s="466"/>
      <c r="H44" s="466"/>
      <c r="I44" s="466"/>
      <c r="J44" s="466"/>
      <c r="K44" s="467"/>
      <c r="L44" s="54"/>
      <c r="M44" s="54"/>
      <c r="N44" s="54"/>
      <c r="O44" s="54"/>
      <c r="P44" s="55"/>
    </row>
    <row r="45" spans="3:5" s="20" customFormat="1" ht="12.75">
      <c r="C45" s="21"/>
      <c r="D45" s="21"/>
      <c r="E45" s="21"/>
    </row>
    <row r="46" spans="1:15" s="20" customFormat="1" ht="12.75">
      <c r="A46" s="452"/>
      <c r="B46" s="452"/>
      <c r="C46" s="39"/>
      <c r="D46" s="468"/>
      <c r="E46" s="469"/>
      <c r="G46" s="452"/>
      <c r="H46" s="452"/>
      <c r="I46" s="470"/>
      <c r="J46" s="470"/>
      <c r="K46" s="470"/>
      <c r="L46" s="470"/>
      <c r="M46" s="470"/>
      <c r="N46" s="471"/>
      <c r="O46" s="452"/>
    </row>
    <row r="47" spans="3:11" s="20" customFormat="1" ht="12.75">
      <c r="C47" s="40"/>
      <c r="D47" s="21"/>
      <c r="E47" s="21"/>
      <c r="K47" s="40"/>
    </row>
    <row r="48" spans="3:5" s="20" customFormat="1" ht="12.75">
      <c r="C48" s="21"/>
      <c r="D48" s="21"/>
      <c r="E48" s="21"/>
    </row>
    <row r="49" spans="1:8" s="20" customFormat="1" ht="12.75">
      <c r="A49" s="452"/>
      <c r="B49" s="452"/>
      <c r="C49" s="21"/>
      <c r="D49" s="21"/>
      <c r="E49" s="21"/>
      <c r="G49" s="452"/>
      <c r="H49" s="452"/>
    </row>
    <row r="50" spans="3:5" s="20" customFormat="1" ht="12.75">
      <c r="C50" s="21"/>
      <c r="D50" s="21"/>
      <c r="E50" s="21"/>
    </row>
    <row r="51" spans="3:5" s="20" customFormat="1" ht="12.75">
      <c r="C51" s="21"/>
      <c r="D51" s="21"/>
      <c r="E51" s="21"/>
    </row>
    <row r="52" spans="3:5" s="20" customFormat="1" ht="12.75">
      <c r="C52" s="21"/>
      <c r="D52" s="21"/>
      <c r="E52" s="21"/>
    </row>
    <row r="53" spans="3:5" s="20" customFormat="1" ht="12.75">
      <c r="C53" s="21"/>
      <c r="D53" s="21"/>
      <c r="E53" s="21"/>
    </row>
    <row r="54" spans="3:5" s="20" customFormat="1" ht="12.75">
      <c r="C54" s="21"/>
      <c r="D54" s="21"/>
      <c r="E54" s="21"/>
    </row>
    <row r="55" spans="3:5" s="20" customFormat="1" ht="12.75">
      <c r="C55" s="21"/>
      <c r="D55" s="21"/>
      <c r="E55" s="21"/>
    </row>
    <row r="56" spans="3:5" s="20" customFormat="1" ht="12.75">
      <c r="C56" s="21"/>
      <c r="D56" s="21"/>
      <c r="E56" s="21"/>
    </row>
    <row r="57" spans="3:5" s="20" customFormat="1" ht="12.75">
      <c r="C57" s="21"/>
      <c r="D57" s="21"/>
      <c r="E57" s="21"/>
    </row>
    <row r="58" spans="3:5" s="20" customFormat="1" ht="12.75">
      <c r="C58" s="21"/>
      <c r="D58" s="21"/>
      <c r="E58" s="21"/>
    </row>
    <row r="59" spans="3:5" s="20" customFormat="1" ht="12.75">
      <c r="C59" s="21"/>
      <c r="D59" s="21"/>
      <c r="E59" s="21"/>
    </row>
    <row r="60" spans="3:5" s="20" customFormat="1" ht="12.75">
      <c r="C60" s="21"/>
      <c r="D60" s="21"/>
      <c r="E60" s="21"/>
    </row>
    <row r="61" spans="3:5" s="20" customFormat="1" ht="12.75">
      <c r="C61" s="21"/>
      <c r="D61" s="21"/>
      <c r="E61" s="21"/>
    </row>
    <row r="62" spans="3:5" s="20" customFormat="1" ht="12.75">
      <c r="C62" s="21"/>
      <c r="D62" s="21"/>
      <c r="E62" s="21"/>
    </row>
    <row r="63" spans="3:5" s="20" customFormat="1" ht="12.75">
      <c r="C63" s="21"/>
      <c r="D63" s="21"/>
      <c r="E63" s="21"/>
    </row>
    <row r="64" spans="3:5" s="20" customFormat="1" ht="12.75">
      <c r="C64" s="21"/>
      <c r="D64" s="21"/>
      <c r="E64" s="21"/>
    </row>
    <row r="65" spans="3:5" s="20" customFormat="1" ht="12.75">
      <c r="C65" s="21"/>
      <c r="D65" s="21"/>
      <c r="E65" s="21"/>
    </row>
    <row r="66" spans="3:5" s="20" customFormat="1" ht="12.75">
      <c r="C66" s="21"/>
      <c r="D66" s="21"/>
      <c r="E66" s="21"/>
    </row>
    <row r="67" spans="3:5" s="20" customFormat="1" ht="12.75">
      <c r="C67" s="21"/>
      <c r="D67" s="21"/>
      <c r="E67" s="21"/>
    </row>
    <row r="68" spans="3:5" s="20" customFormat="1" ht="12.75">
      <c r="C68" s="21"/>
      <c r="D68" s="21"/>
      <c r="E68" s="21"/>
    </row>
    <row r="69" spans="3:5" s="20" customFormat="1" ht="12.75">
      <c r="C69" s="21"/>
      <c r="D69" s="21"/>
      <c r="E69" s="21"/>
    </row>
    <row r="70" spans="3:5" s="20" customFormat="1" ht="12.75">
      <c r="C70" s="21"/>
      <c r="D70" s="21"/>
      <c r="E70" s="21"/>
    </row>
    <row r="71" spans="3:5" s="20" customFormat="1" ht="12.75">
      <c r="C71" s="21"/>
      <c r="D71" s="21"/>
      <c r="E71" s="21"/>
    </row>
    <row r="72" spans="3:5" s="20" customFormat="1" ht="12.75">
      <c r="C72" s="21"/>
      <c r="D72" s="21"/>
      <c r="E72" s="21"/>
    </row>
    <row r="73" spans="3:5" s="20" customFormat="1" ht="12.75">
      <c r="C73" s="21"/>
      <c r="D73" s="21"/>
      <c r="E73" s="21"/>
    </row>
    <row r="74" spans="3:5" s="20" customFormat="1" ht="12.75">
      <c r="C74" s="21"/>
      <c r="D74" s="21"/>
      <c r="E74" s="21"/>
    </row>
    <row r="75" spans="3:5" s="20" customFormat="1" ht="12.75">
      <c r="C75" s="21"/>
      <c r="D75" s="21"/>
      <c r="E75" s="21"/>
    </row>
    <row r="76" spans="3:5" s="20" customFormat="1" ht="12.75">
      <c r="C76" s="21"/>
      <c r="D76" s="21"/>
      <c r="E76" s="21"/>
    </row>
    <row r="77" spans="3:5" s="20" customFormat="1" ht="12.75">
      <c r="C77" s="21"/>
      <c r="D77" s="21"/>
      <c r="E77" s="21"/>
    </row>
    <row r="78" spans="3:5" s="20" customFormat="1" ht="12.75">
      <c r="C78" s="21"/>
      <c r="D78" s="21"/>
      <c r="E78" s="21"/>
    </row>
    <row r="79" spans="3:5" s="20" customFormat="1" ht="12.75">
      <c r="C79" s="21"/>
      <c r="D79" s="21"/>
      <c r="E79" s="21"/>
    </row>
    <row r="80" spans="3:5" s="20" customFormat="1" ht="12.75">
      <c r="C80" s="21"/>
      <c r="D80" s="21"/>
      <c r="E80" s="21"/>
    </row>
    <row r="81" spans="3:5" s="20" customFormat="1" ht="12.75">
      <c r="C81" s="21"/>
      <c r="D81" s="21"/>
      <c r="E81" s="21"/>
    </row>
    <row r="82" spans="3:5" s="20" customFormat="1" ht="12.75">
      <c r="C82" s="21"/>
      <c r="D82" s="21"/>
      <c r="E82" s="21"/>
    </row>
    <row r="83" spans="3:5" s="20" customFormat="1" ht="12.75">
      <c r="C83" s="21"/>
      <c r="D83" s="21"/>
      <c r="E83" s="21"/>
    </row>
    <row r="84" spans="3:5" s="20" customFormat="1" ht="12.75">
      <c r="C84" s="21"/>
      <c r="D84" s="21"/>
      <c r="E84" s="21"/>
    </row>
    <row r="85" spans="3:5" s="20" customFormat="1" ht="12.75">
      <c r="C85" s="21"/>
      <c r="D85" s="21"/>
      <c r="E85" s="21"/>
    </row>
    <row r="86" spans="3:5" s="20" customFormat="1" ht="12.75">
      <c r="C86" s="21"/>
      <c r="D86" s="21"/>
      <c r="E86" s="21"/>
    </row>
    <row r="87" spans="3:5" s="20" customFormat="1" ht="12.75">
      <c r="C87" s="21"/>
      <c r="D87" s="21"/>
      <c r="E87" s="21"/>
    </row>
    <row r="88" spans="3:5" s="20" customFormat="1" ht="12.75">
      <c r="C88" s="21"/>
      <c r="D88" s="21"/>
      <c r="E88" s="21"/>
    </row>
    <row r="89" spans="3:5" s="20" customFormat="1" ht="12.75">
      <c r="C89" s="21"/>
      <c r="D89" s="21"/>
      <c r="E89" s="21"/>
    </row>
    <row r="90" spans="3:5" s="20" customFormat="1" ht="12.75">
      <c r="C90" s="21"/>
      <c r="D90" s="21"/>
      <c r="E90" s="21"/>
    </row>
    <row r="91" spans="3:5" s="20" customFormat="1" ht="12.75">
      <c r="C91" s="21"/>
      <c r="D91" s="21"/>
      <c r="E91" s="21"/>
    </row>
    <row r="92" spans="3:5" s="20" customFormat="1" ht="12.75">
      <c r="C92" s="21"/>
      <c r="D92" s="21"/>
      <c r="E92" s="21"/>
    </row>
    <row r="93" spans="3:5" s="20" customFormat="1" ht="12.75">
      <c r="C93" s="21"/>
      <c r="D93" s="21"/>
      <c r="E93" s="21"/>
    </row>
    <row r="94" spans="3:5" s="20" customFormat="1" ht="12.75">
      <c r="C94" s="21"/>
      <c r="D94" s="21"/>
      <c r="E94" s="21"/>
    </row>
    <row r="95" spans="3:5" s="20" customFormat="1" ht="12.75">
      <c r="C95" s="21"/>
      <c r="D95" s="21"/>
      <c r="E95" s="21"/>
    </row>
    <row r="96" spans="3:5" s="20" customFormat="1" ht="12.75">
      <c r="C96" s="21"/>
      <c r="D96" s="21"/>
      <c r="E96" s="21"/>
    </row>
    <row r="97" spans="3:5" s="20" customFormat="1" ht="12.75">
      <c r="C97" s="21"/>
      <c r="D97" s="21"/>
      <c r="E97" s="21"/>
    </row>
    <row r="98" spans="3:5" s="20" customFormat="1" ht="12.75">
      <c r="C98" s="21"/>
      <c r="D98" s="21"/>
      <c r="E98" s="21"/>
    </row>
    <row r="99" spans="3:5" s="20" customFormat="1" ht="12.75">
      <c r="C99" s="21"/>
      <c r="D99" s="21"/>
      <c r="E99" s="21"/>
    </row>
    <row r="100" spans="3:5" s="20" customFormat="1" ht="12.75">
      <c r="C100" s="21"/>
      <c r="D100" s="21"/>
      <c r="E100" s="21"/>
    </row>
    <row r="101" spans="3:5" s="20" customFormat="1" ht="12.75">
      <c r="C101" s="21"/>
      <c r="D101" s="21"/>
      <c r="E101" s="21"/>
    </row>
    <row r="102" spans="3:5" s="20" customFormat="1" ht="12.75">
      <c r="C102" s="21"/>
      <c r="D102" s="21"/>
      <c r="E102" s="21"/>
    </row>
    <row r="103" spans="3:5" s="20" customFormat="1" ht="12.75">
      <c r="C103" s="21"/>
      <c r="D103" s="21"/>
      <c r="E103" s="21"/>
    </row>
    <row r="104" spans="3:5" s="20" customFormat="1" ht="12.75">
      <c r="C104" s="21"/>
      <c r="D104" s="21"/>
      <c r="E104" s="21"/>
    </row>
    <row r="105" spans="3:5" s="20" customFormat="1" ht="12.75">
      <c r="C105" s="21"/>
      <c r="D105" s="21"/>
      <c r="E105" s="21"/>
    </row>
    <row r="106" spans="3:5" s="20" customFormat="1" ht="12.75">
      <c r="C106" s="21"/>
      <c r="D106" s="21"/>
      <c r="E106" s="21"/>
    </row>
    <row r="107" spans="3:5" s="20" customFormat="1" ht="12.75">
      <c r="C107" s="21"/>
      <c r="D107" s="21"/>
      <c r="E107" s="21"/>
    </row>
    <row r="108" spans="3:5" s="20" customFormat="1" ht="12.75">
      <c r="C108" s="21"/>
      <c r="D108" s="21"/>
      <c r="E108" s="21"/>
    </row>
    <row r="109" spans="3:5" s="20" customFormat="1" ht="12.75">
      <c r="C109" s="21"/>
      <c r="D109" s="21"/>
      <c r="E109" s="21"/>
    </row>
    <row r="110" spans="3:5" s="20" customFormat="1" ht="12.75">
      <c r="C110" s="21"/>
      <c r="D110" s="21"/>
      <c r="E110" s="21"/>
    </row>
    <row r="111" spans="3:5" s="20" customFormat="1" ht="12.75">
      <c r="C111" s="21"/>
      <c r="D111" s="21"/>
      <c r="E111" s="21"/>
    </row>
    <row r="112" spans="3:5" s="20" customFormat="1" ht="12.75">
      <c r="C112" s="21"/>
      <c r="D112" s="21"/>
      <c r="E112" s="21"/>
    </row>
    <row r="113" spans="3:5" s="20" customFormat="1" ht="12.75">
      <c r="C113" s="21"/>
      <c r="D113" s="21"/>
      <c r="E113" s="21"/>
    </row>
    <row r="114" spans="3:5" s="20" customFormat="1" ht="12.75">
      <c r="C114" s="21"/>
      <c r="D114" s="21"/>
      <c r="E114" s="21"/>
    </row>
    <row r="115" spans="3:5" s="20" customFormat="1" ht="12.75">
      <c r="C115" s="21"/>
      <c r="D115" s="21"/>
      <c r="E115" s="21"/>
    </row>
    <row r="116" spans="3:5" s="20" customFormat="1" ht="12.75">
      <c r="C116" s="21"/>
      <c r="D116" s="21"/>
      <c r="E116" s="21"/>
    </row>
    <row r="117" spans="3:5" s="20" customFormat="1" ht="12.75">
      <c r="C117" s="21"/>
      <c r="D117" s="21"/>
      <c r="E117" s="21"/>
    </row>
    <row r="118" spans="3:5" s="20" customFormat="1" ht="12.75">
      <c r="C118" s="21"/>
      <c r="D118" s="21"/>
      <c r="E118" s="21"/>
    </row>
    <row r="119" spans="3:5" s="20" customFormat="1" ht="12.75">
      <c r="C119" s="21"/>
      <c r="D119" s="21"/>
      <c r="E119" s="21"/>
    </row>
    <row r="120" spans="3:5" s="20" customFormat="1" ht="12.75">
      <c r="C120" s="21"/>
      <c r="D120" s="21"/>
      <c r="E120" s="21"/>
    </row>
    <row r="121" spans="3:5" s="20" customFormat="1" ht="12.75">
      <c r="C121" s="21"/>
      <c r="D121" s="21"/>
      <c r="E121" s="21"/>
    </row>
    <row r="122" spans="3:5" s="20" customFormat="1" ht="12.75">
      <c r="C122" s="21"/>
      <c r="D122" s="21"/>
      <c r="E122" s="21"/>
    </row>
    <row r="123" spans="3:5" s="20" customFormat="1" ht="12.75">
      <c r="C123" s="21"/>
      <c r="D123" s="21"/>
      <c r="E123" s="21"/>
    </row>
    <row r="124" spans="3:5" s="20" customFormat="1" ht="12.75">
      <c r="C124" s="21"/>
      <c r="D124" s="21"/>
      <c r="E124" s="21"/>
    </row>
    <row r="125" spans="3:5" s="20" customFormat="1" ht="12.75">
      <c r="C125" s="21"/>
      <c r="D125" s="21"/>
      <c r="E125" s="21"/>
    </row>
    <row r="126" spans="3:5" s="20" customFormat="1" ht="12.75">
      <c r="C126" s="21"/>
      <c r="D126" s="21"/>
      <c r="E126" s="21"/>
    </row>
    <row r="127" spans="3:5" s="20" customFormat="1" ht="12.75">
      <c r="C127" s="21"/>
      <c r="D127" s="21"/>
      <c r="E127" s="21"/>
    </row>
    <row r="128" spans="3:5" s="20" customFormat="1" ht="12.75">
      <c r="C128" s="21"/>
      <c r="D128" s="21"/>
      <c r="E128" s="21"/>
    </row>
    <row r="129" spans="3:5" s="20" customFormat="1" ht="12.75">
      <c r="C129" s="21"/>
      <c r="D129" s="21"/>
      <c r="E129" s="21"/>
    </row>
    <row r="130" spans="3:5" s="20" customFormat="1" ht="12.75">
      <c r="C130" s="21"/>
      <c r="D130" s="21"/>
      <c r="E130" s="21"/>
    </row>
    <row r="131" spans="3:5" s="20" customFormat="1" ht="12.75">
      <c r="C131" s="21"/>
      <c r="D131" s="21"/>
      <c r="E131" s="21"/>
    </row>
    <row r="132" spans="3:5" s="20" customFormat="1" ht="12.75">
      <c r="C132" s="21"/>
      <c r="D132" s="21"/>
      <c r="E132" s="21"/>
    </row>
    <row r="133" spans="3:5" s="20" customFormat="1" ht="12.75">
      <c r="C133" s="21"/>
      <c r="D133" s="21"/>
      <c r="E133" s="21"/>
    </row>
    <row r="134" spans="3:5" s="20" customFormat="1" ht="12.75">
      <c r="C134" s="21"/>
      <c r="D134" s="21"/>
      <c r="E134" s="21"/>
    </row>
    <row r="135" spans="3:5" s="20" customFormat="1" ht="12.75">
      <c r="C135" s="21"/>
      <c r="D135" s="21"/>
      <c r="E135" s="21"/>
    </row>
    <row r="136" spans="3:5" s="20" customFormat="1" ht="12.75">
      <c r="C136" s="21"/>
      <c r="D136" s="21"/>
      <c r="E136" s="21"/>
    </row>
    <row r="137" spans="3:5" s="20" customFormat="1" ht="12.75">
      <c r="C137" s="21"/>
      <c r="D137" s="21"/>
      <c r="E137" s="21"/>
    </row>
    <row r="138" spans="3:5" s="20" customFormat="1" ht="12.75">
      <c r="C138" s="21"/>
      <c r="D138" s="21"/>
      <c r="E138" s="21"/>
    </row>
    <row r="139" spans="3:5" s="20" customFormat="1" ht="12.75">
      <c r="C139" s="21"/>
      <c r="D139" s="21"/>
      <c r="E139" s="21"/>
    </row>
    <row r="140" spans="3:5" s="20" customFormat="1" ht="12.75">
      <c r="C140" s="21"/>
      <c r="D140" s="21"/>
      <c r="E140" s="21"/>
    </row>
    <row r="141" spans="3:5" s="20" customFormat="1" ht="12.75">
      <c r="C141" s="21"/>
      <c r="D141" s="21"/>
      <c r="E141" s="21"/>
    </row>
    <row r="142" spans="3:5" s="20" customFormat="1" ht="12.75">
      <c r="C142" s="21"/>
      <c r="D142" s="21"/>
      <c r="E142" s="21"/>
    </row>
    <row r="143" spans="3:5" s="20" customFormat="1" ht="12.75">
      <c r="C143" s="21"/>
      <c r="D143" s="21"/>
      <c r="E143" s="21"/>
    </row>
    <row r="144" spans="3:5" s="20" customFormat="1" ht="12.75">
      <c r="C144" s="21"/>
      <c r="D144" s="21"/>
      <c r="E144" s="21"/>
    </row>
    <row r="145" spans="3:5" s="20" customFormat="1" ht="12.75">
      <c r="C145" s="21"/>
      <c r="D145" s="21"/>
      <c r="E145" s="21"/>
    </row>
    <row r="146" spans="3:5" s="20" customFormat="1" ht="12.75">
      <c r="C146" s="21"/>
      <c r="D146" s="21"/>
      <c r="E146" s="21"/>
    </row>
    <row r="147" spans="3:5" s="20" customFormat="1" ht="12.75">
      <c r="C147" s="21"/>
      <c r="D147" s="21"/>
      <c r="E147" s="21"/>
    </row>
    <row r="148" spans="3:5" s="20" customFormat="1" ht="12.75">
      <c r="C148" s="21"/>
      <c r="D148" s="21"/>
      <c r="E148" s="21"/>
    </row>
    <row r="149" spans="3:5" s="20" customFormat="1" ht="12.75">
      <c r="C149" s="21"/>
      <c r="D149" s="21"/>
      <c r="E149" s="21"/>
    </row>
    <row r="150" spans="3:5" s="20" customFormat="1" ht="12.75">
      <c r="C150" s="21"/>
      <c r="D150" s="21"/>
      <c r="E150" s="21"/>
    </row>
    <row r="151" spans="3:5" s="20" customFormat="1" ht="12.75">
      <c r="C151" s="21"/>
      <c r="D151" s="21"/>
      <c r="E151" s="21"/>
    </row>
    <row r="152" spans="3:5" s="20" customFormat="1" ht="12.75">
      <c r="C152" s="21"/>
      <c r="D152" s="21"/>
      <c r="E152" s="21"/>
    </row>
    <row r="153" spans="3:5" s="20" customFormat="1" ht="12.75">
      <c r="C153" s="21"/>
      <c r="D153" s="21"/>
      <c r="E153" s="21"/>
    </row>
    <row r="154" spans="3:5" s="20" customFormat="1" ht="12.75">
      <c r="C154" s="21"/>
      <c r="D154" s="21"/>
      <c r="E154" s="21"/>
    </row>
    <row r="155" spans="3:5" s="20" customFormat="1" ht="12.75">
      <c r="C155" s="21"/>
      <c r="D155" s="21"/>
      <c r="E155" s="21"/>
    </row>
    <row r="156" spans="3:5" s="20" customFormat="1" ht="12.75">
      <c r="C156" s="21"/>
      <c r="D156" s="21"/>
      <c r="E156" s="21"/>
    </row>
    <row r="157" spans="3:5" s="20" customFormat="1" ht="12.75">
      <c r="C157" s="21"/>
      <c r="D157" s="21"/>
      <c r="E157" s="21"/>
    </row>
    <row r="158" spans="3:5" s="20" customFormat="1" ht="12.75">
      <c r="C158" s="21"/>
      <c r="D158" s="21"/>
      <c r="E158" s="21"/>
    </row>
    <row r="159" spans="3:5" s="20" customFormat="1" ht="12.75">
      <c r="C159" s="21"/>
      <c r="D159" s="21"/>
      <c r="E159" s="21"/>
    </row>
    <row r="160" spans="3:5" s="20" customFormat="1" ht="12.75">
      <c r="C160" s="21"/>
      <c r="D160" s="21"/>
      <c r="E160" s="21"/>
    </row>
    <row r="161" spans="3:5" s="20" customFormat="1" ht="12.75">
      <c r="C161" s="21"/>
      <c r="D161" s="21"/>
      <c r="E161" s="21"/>
    </row>
    <row r="162" spans="3:5" s="20" customFormat="1" ht="12.75">
      <c r="C162" s="21"/>
      <c r="D162" s="21"/>
      <c r="E162" s="21"/>
    </row>
    <row r="163" spans="3:5" s="20" customFormat="1" ht="12.75">
      <c r="C163" s="21"/>
      <c r="D163" s="21"/>
      <c r="E163" s="21"/>
    </row>
    <row r="164" spans="3:5" s="20" customFormat="1" ht="12.75">
      <c r="C164" s="21"/>
      <c r="D164" s="21"/>
      <c r="E164" s="21"/>
    </row>
    <row r="165" spans="3:5" s="20" customFormat="1" ht="12.75">
      <c r="C165" s="21"/>
      <c r="D165" s="21"/>
      <c r="E165" s="21"/>
    </row>
    <row r="166" spans="3:5" s="20" customFormat="1" ht="12.75">
      <c r="C166" s="21"/>
      <c r="D166" s="21"/>
      <c r="E166" s="21"/>
    </row>
    <row r="167" spans="3:5" s="20" customFormat="1" ht="12.75">
      <c r="C167" s="21"/>
      <c r="D167" s="21"/>
      <c r="E167" s="21"/>
    </row>
    <row r="168" spans="3:5" s="20" customFormat="1" ht="12.75">
      <c r="C168" s="21"/>
      <c r="D168" s="21"/>
      <c r="E168" s="21"/>
    </row>
    <row r="169" spans="3:5" s="20" customFormat="1" ht="12.75">
      <c r="C169" s="21"/>
      <c r="D169" s="21"/>
      <c r="E169" s="21"/>
    </row>
    <row r="170" spans="3:5" s="20" customFormat="1" ht="12.75">
      <c r="C170" s="21"/>
      <c r="D170" s="21"/>
      <c r="E170" s="21"/>
    </row>
    <row r="171" spans="3:5" s="20" customFormat="1" ht="12.75">
      <c r="C171" s="21"/>
      <c r="D171" s="21"/>
      <c r="E171" s="21"/>
    </row>
    <row r="172" spans="3:5" s="20" customFormat="1" ht="12.75">
      <c r="C172" s="21"/>
      <c r="D172" s="21"/>
      <c r="E172" s="21"/>
    </row>
    <row r="173" spans="3:5" s="20" customFormat="1" ht="12.75">
      <c r="C173" s="21"/>
      <c r="D173" s="21"/>
      <c r="E173" s="21"/>
    </row>
    <row r="174" spans="3:5" s="20" customFormat="1" ht="12.75">
      <c r="C174" s="21"/>
      <c r="D174" s="21"/>
      <c r="E174" s="21"/>
    </row>
    <row r="175" spans="3:5" s="20" customFormat="1" ht="12.75">
      <c r="C175" s="21"/>
      <c r="D175" s="21"/>
      <c r="E175" s="21"/>
    </row>
    <row r="176" spans="3:5" s="20" customFormat="1" ht="12.75">
      <c r="C176" s="21"/>
      <c r="D176" s="21"/>
      <c r="E176" s="21"/>
    </row>
    <row r="177" spans="3:5" s="20" customFormat="1" ht="12.75">
      <c r="C177" s="21"/>
      <c r="D177" s="21"/>
      <c r="E177" s="21"/>
    </row>
    <row r="178" spans="3:5" s="20" customFormat="1" ht="12.75">
      <c r="C178" s="21"/>
      <c r="D178" s="21"/>
      <c r="E178" s="21"/>
    </row>
    <row r="179" spans="3:5" s="20" customFormat="1" ht="12.75">
      <c r="C179" s="21"/>
      <c r="D179" s="21"/>
      <c r="E179" s="21"/>
    </row>
    <row r="180" spans="3:5" s="20" customFormat="1" ht="12.75">
      <c r="C180" s="21"/>
      <c r="D180" s="21"/>
      <c r="E180" s="21"/>
    </row>
    <row r="181" spans="3:5" s="20" customFormat="1" ht="12.75">
      <c r="C181" s="21"/>
      <c r="D181" s="21"/>
      <c r="E181" s="21"/>
    </row>
    <row r="182" spans="3:5" s="20" customFormat="1" ht="12.75">
      <c r="C182" s="21"/>
      <c r="D182" s="21"/>
      <c r="E182" s="21"/>
    </row>
    <row r="183" spans="3:5" s="20" customFormat="1" ht="12.75">
      <c r="C183" s="21"/>
      <c r="D183" s="21"/>
      <c r="E183" s="21"/>
    </row>
    <row r="184" spans="3:5" s="20" customFormat="1" ht="12.75">
      <c r="C184" s="21"/>
      <c r="D184" s="21"/>
      <c r="E184" s="21"/>
    </row>
    <row r="185" spans="3:5" s="20" customFormat="1" ht="12.75">
      <c r="C185" s="21"/>
      <c r="D185" s="21"/>
      <c r="E185" s="21"/>
    </row>
    <row r="186" spans="3:5" s="20" customFormat="1" ht="12.75">
      <c r="C186" s="21"/>
      <c r="D186" s="21"/>
      <c r="E186" s="21"/>
    </row>
    <row r="187" spans="3:5" s="20" customFormat="1" ht="12.75">
      <c r="C187" s="21"/>
      <c r="D187" s="21"/>
      <c r="E187" s="21"/>
    </row>
    <row r="188" spans="3:5" s="20" customFormat="1" ht="12.75">
      <c r="C188" s="21"/>
      <c r="D188" s="21"/>
      <c r="E188" s="21"/>
    </row>
    <row r="189" spans="3:5" s="20" customFormat="1" ht="12.75">
      <c r="C189" s="21"/>
      <c r="D189" s="21"/>
      <c r="E189" s="21"/>
    </row>
    <row r="190" spans="3:5" s="20" customFormat="1" ht="12.75">
      <c r="C190" s="21"/>
      <c r="D190" s="21"/>
      <c r="E190" s="21"/>
    </row>
    <row r="191" spans="3:5" s="20" customFormat="1" ht="12.75">
      <c r="C191" s="21"/>
      <c r="D191" s="21"/>
      <c r="E191" s="21"/>
    </row>
    <row r="192" spans="3:5" s="20" customFormat="1" ht="12.75">
      <c r="C192" s="21"/>
      <c r="D192" s="21"/>
      <c r="E192" s="21"/>
    </row>
    <row r="193" spans="3:5" s="20" customFormat="1" ht="12.75">
      <c r="C193" s="21"/>
      <c r="D193" s="21"/>
      <c r="E193" s="21"/>
    </row>
    <row r="194" spans="3:5" s="20" customFormat="1" ht="12.75">
      <c r="C194" s="21"/>
      <c r="D194" s="21"/>
      <c r="E194" s="21"/>
    </row>
    <row r="195" spans="3:5" s="20" customFormat="1" ht="12.75">
      <c r="C195" s="21"/>
      <c r="D195" s="21"/>
      <c r="E195" s="21"/>
    </row>
    <row r="196" spans="3:5" s="20" customFormat="1" ht="12.75">
      <c r="C196" s="21"/>
      <c r="D196" s="21"/>
      <c r="E196" s="21"/>
    </row>
    <row r="197" spans="3:5" s="20" customFormat="1" ht="12.75">
      <c r="C197" s="21"/>
      <c r="D197" s="21"/>
      <c r="E197" s="21"/>
    </row>
    <row r="198" spans="3:5" s="20" customFormat="1" ht="12.75">
      <c r="C198" s="21"/>
      <c r="D198" s="21"/>
      <c r="E198" s="21"/>
    </row>
    <row r="199" spans="3:5" s="20" customFormat="1" ht="12.75">
      <c r="C199" s="21"/>
      <c r="D199" s="21"/>
      <c r="E199" s="21"/>
    </row>
    <row r="200" spans="3:5" s="20" customFormat="1" ht="12.75">
      <c r="C200" s="21"/>
      <c r="D200" s="21"/>
      <c r="E200" s="21"/>
    </row>
    <row r="201" spans="3:5" s="20" customFormat="1" ht="12.75">
      <c r="C201" s="21"/>
      <c r="D201" s="21"/>
      <c r="E201" s="21"/>
    </row>
    <row r="202" spans="3:5" s="20" customFormat="1" ht="12.75">
      <c r="C202" s="21"/>
      <c r="D202" s="21"/>
      <c r="E202" s="21"/>
    </row>
    <row r="203" spans="3:5" s="20" customFormat="1" ht="12.75">
      <c r="C203" s="21"/>
      <c r="D203" s="21"/>
      <c r="E203" s="21"/>
    </row>
    <row r="204" spans="3:5" s="20" customFormat="1" ht="12.75">
      <c r="C204" s="21"/>
      <c r="D204" s="21"/>
      <c r="E204" s="21"/>
    </row>
    <row r="205" spans="3:5" s="20" customFormat="1" ht="12.75">
      <c r="C205" s="21"/>
      <c r="D205" s="21"/>
      <c r="E205" s="21"/>
    </row>
    <row r="206" spans="3:5" s="20" customFormat="1" ht="12.75">
      <c r="C206" s="21"/>
      <c r="D206" s="21"/>
      <c r="E206" s="21"/>
    </row>
    <row r="207" spans="3:5" s="20" customFormat="1" ht="12.75">
      <c r="C207" s="21"/>
      <c r="D207" s="21"/>
      <c r="E207" s="21"/>
    </row>
    <row r="208" spans="3:5" s="20" customFormat="1" ht="12.75">
      <c r="C208" s="21"/>
      <c r="D208" s="21"/>
      <c r="E208" s="21"/>
    </row>
    <row r="209" spans="3:5" s="20" customFormat="1" ht="12.75">
      <c r="C209" s="21"/>
      <c r="D209" s="21"/>
      <c r="E209" s="21"/>
    </row>
    <row r="210" spans="3:5" s="20" customFormat="1" ht="12.75">
      <c r="C210" s="21"/>
      <c r="D210" s="21"/>
      <c r="E210" s="21"/>
    </row>
    <row r="211" spans="3:5" s="20" customFormat="1" ht="12.75">
      <c r="C211" s="21"/>
      <c r="D211" s="21"/>
      <c r="E211" s="21"/>
    </row>
    <row r="212" spans="3:5" s="20" customFormat="1" ht="12.75">
      <c r="C212" s="21"/>
      <c r="D212" s="21"/>
      <c r="E212" s="21"/>
    </row>
    <row r="213" spans="3:5" s="20" customFormat="1" ht="12.75">
      <c r="C213" s="21"/>
      <c r="D213" s="21"/>
      <c r="E213" s="21"/>
    </row>
    <row r="214" spans="3:5" s="20" customFormat="1" ht="12.75">
      <c r="C214" s="21"/>
      <c r="D214" s="21"/>
      <c r="E214" s="21"/>
    </row>
    <row r="215" spans="3:5" s="20" customFormat="1" ht="12.75">
      <c r="C215" s="21"/>
      <c r="D215" s="21"/>
      <c r="E215" s="21"/>
    </row>
    <row r="216" spans="3:5" s="20" customFormat="1" ht="12.75">
      <c r="C216" s="21"/>
      <c r="D216" s="21"/>
      <c r="E216" s="21"/>
    </row>
    <row r="217" spans="3:5" s="20" customFormat="1" ht="12.75">
      <c r="C217" s="21"/>
      <c r="D217" s="21"/>
      <c r="E217" s="21"/>
    </row>
    <row r="218" spans="3:5" s="20" customFormat="1" ht="12.75">
      <c r="C218" s="21"/>
      <c r="D218" s="21"/>
      <c r="E218" s="21"/>
    </row>
    <row r="219" spans="3:5" s="20" customFormat="1" ht="12.75">
      <c r="C219" s="21"/>
      <c r="D219" s="21"/>
      <c r="E219" s="21"/>
    </row>
    <row r="220" spans="3:5" s="20" customFormat="1" ht="12.75">
      <c r="C220" s="21"/>
      <c r="D220" s="21"/>
      <c r="E220" s="21"/>
    </row>
    <row r="221" spans="3:5" s="20" customFormat="1" ht="12.75">
      <c r="C221" s="21"/>
      <c r="D221" s="21"/>
      <c r="E221" s="21"/>
    </row>
    <row r="222" spans="3:5" s="20" customFormat="1" ht="12.75">
      <c r="C222" s="21"/>
      <c r="D222" s="21"/>
      <c r="E222" s="21"/>
    </row>
    <row r="223" spans="3:5" s="20" customFormat="1" ht="12.75">
      <c r="C223" s="21"/>
      <c r="D223" s="21"/>
      <c r="E223" s="21"/>
    </row>
    <row r="224" spans="3:5" s="20" customFormat="1" ht="12.75">
      <c r="C224" s="21"/>
      <c r="D224" s="21"/>
      <c r="E224" s="21"/>
    </row>
    <row r="225" spans="3:5" s="20" customFormat="1" ht="12.75">
      <c r="C225" s="21"/>
      <c r="D225" s="21"/>
      <c r="E225" s="21"/>
    </row>
    <row r="226" spans="3:5" s="20" customFormat="1" ht="12.75">
      <c r="C226" s="21"/>
      <c r="D226" s="21"/>
      <c r="E226" s="21"/>
    </row>
    <row r="227" spans="3:5" s="20" customFormat="1" ht="12.75">
      <c r="C227" s="21"/>
      <c r="D227" s="21"/>
      <c r="E227" s="21"/>
    </row>
    <row r="228" spans="3:5" s="20" customFormat="1" ht="12.75">
      <c r="C228" s="21"/>
      <c r="D228" s="21"/>
      <c r="E228" s="21"/>
    </row>
    <row r="229" spans="3:5" s="20" customFormat="1" ht="12.75">
      <c r="C229" s="21"/>
      <c r="D229" s="21"/>
      <c r="E229" s="21"/>
    </row>
    <row r="230" spans="3:5" s="20" customFormat="1" ht="12.75">
      <c r="C230" s="21"/>
      <c r="D230" s="21"/>
      <c r="E230" s="21"/>
    </row>
    <row r="231" spans="3:5" s="20" customFormat="1" ht="12.75">
      <c r="C231" s="21"/>
      <c r="D231" s="21"/>
      <c r="E231" s="21"/>
    </row>
    <row r="232" spans="3:5" s="20" customFormat="1" ht="12.75">
      <c r="C232" s="21"/>
      <c r="D232" s="21"/>
      <c r="E232" s="21"/>
    </row>
    <row r="233" spans="3:5" s="20" customFormat="1" ht="12.75">
      <c r="C233" s="21"/>
      <c r="D233" s="21"/>
      <c r="E233" s="21"/>
    </row>
    <row r="234" spans="3:5" s="20" customFormat="1" ht="12.75">
      <c r="C234" s="21"/>
      <c r="D234" s="21"/>
      <c r="E234" s="21"/>
    </row>
    <row r="235" spans="3:5" s="20" customFormat="1" ht="12.75">
      <c r="C235" s="21"/>
      <c r="D235" s="21"/>
      <c r="E235" s="21"/>
    </row>
    <row r="236" spans="3:5" s="20" customFormat="1" ht="12.75">
      <c r="C236" s="21"/>
      <c r="D236" s="21"/>
      <c r="E236" s="21"/>
    </row>
    <row r="237" spans="3:5" s="20" customFormat="1" ht="12.75">
      <c r="C237" s="21"/>
      <c r="D237" s="21"/>
      <c r="E237" s="21"/>
    </row>
    <row r="238" spans="3:5" s="20" customFormat="1" ht="12.75">
      <c r="C238" s="21"/>
      <c r="D238" s="21"/>
      <c r="E238" s="21"/>
    </row>
    <row r="239" spans="3:5" s="20" customFormat="1" ht="12.75">
      <c r="C239" s="21"/>
      <c r="D239" s="21"/>
      <c r="E239" s="21"/>
    </row>
    <row r="240" spans="3:5" s="20" customFormat="1" ht="12.75">
      <c r="C240" s="21"/>
      <c r="D240" s="21"/>
      <c r="E240" s="21"/>
    </row>
    <row r="241" spans="3:5" s="20" customFormat="1" ht="12.75">
      <c r="C241" s="21"/>
      <c r="D241" s="21"/>
      <c r="E241" s="21"/>
    </row>
    <row r="242" spans="3:5" s="20" customFormat="1" ht="12.75">
      <c r="C242" s="21"/>
      <c r="D242" s="21"/>
      <c r="E242" s="21"/>
    </row>
    <row r="243" spans="3:5" s="20" customFormat="1" ht="12.75">
      <c r="C243" s="21"/>
      <c r="D243" s="21"/>
      <c r="E243" s="21"/>
    </row>
    <row r="244" spans="3:5" s="20" customFormat="1" ht="12.75">
      <c r="C244" s="21"/>
      <c r="D244" s="21"/>
      <c r="E244" s="21"/>
    </row>
    <row r="245" spans="3:5" s="20" customFormat="1" ht="12.75">
      <c r="C245" s="21"/>
      <c r="D245" s="21"/>
      <c r="E245" s="21"/>
    </row>
    <row r="246" spans="3:5" s="20" customFormat="1" ht="12.75">
      <c r="C246" s="21"/>
      <c r="D246" s="21"/>
      <c r="E246" s="21"/>
    </row>
    <row r="247" spans="3:5" s="20" customFormat="1" ht="12.75">
      <c r="C247" s="21"/>
      <c r="D247" s="21"/>
      <c r="E247" s="21"/>
    </row>
    <row r="248" spans="3:5" s="20" customFormat="1" ht="12.75">
      <c r="C248" s="21"/>
      <c r="D248" s="21"/>
      <c r="E248" s="21"/>
    </row>
    <row r="249" spans="3:5" s="20" customFormat="1" ht="12.75">
      <c r="C249" s="21"/>
      <c r="D249" s="21"/>
      <c r="E249" s="21"/>
    </row>
    <row r="250" spans="3:5" s="20" customFormat="1" ht="12.75">
      <c r="C250" s="21"/>
      <c r="D250" s="21"/>
      <c r="E250" s="21"/>
    </row>
    <row r="251" spans="3:5" s="20" customFormat="1" ht="12.75">
      <c r="C251" s="21"/>
      <c r="D251" s="21"/>
      <c r="E251" s="21"/>
    </row>
    <row r="252" spans="3:5" s="20" customFormat="1" ht="12.75">
      <c r="C252" s="21"/>
      <c r="D252" s="21"/>
      <c r="E252" s="21"/>
    </row>
    <row r="253" spans="3:5" s="20" customFormat="1" ht="12.75">
      <c r="C253" s="21"/>
      <c r="D253" s="21"/>
      <c r="E253" s="21"/>
    </row>
    <row r="254" spans="3:5" s="20" customFormat="1" ht="12.75">
      <c r="C254" s="21"/>
      <c r="D254" s="21"/>
      <c r="E254" s="21"/>
    </row>
    <row r="255" spans="3:5" s="20" customFormat="1" ht="12.75">
      <c r="C255" s="21"/>
      <c r="D255" s="21"/>
      <c r="E255" s="21"/>
    </row>
    <row r="256" spans="3:5" s="20" customFormat="1" ht="12.75">
      <c r="C256" s="21"/>
      <c r="D256" s="21"/>
      <c r="E256" s="21"/>
    </row>
    <row r="257" spans="3:5" s="20" customFormat="1" ht="12.75">
      <c r="C257" s="21"/>
      <c r="D257" s="21"/>
      <c r="E257" s="21"/>
    </row>
    <row r="258" spans="3:5" s="20" customFormat="1" ht="12.75">
      <c r="C258" s="21"/>
      <c r="D258" s="21"/>
      <c r="E258" s="21"/>
    </row>
    <row r="259" spans="3:5" s="20" customFormat="1" ht="12.75">
      <c r="C259" s="21"/>
      <c r="D259" s="21"/>
      <c r="E259" s="21"/>
    </row>
    <row r="260" spans="3:5" s="20" customFormat="1" ht="12.75">
      <c r="C260" s="21"/>
      <c r="D260" s="21"/>
      <c r="E260" s="21"/>
    </row>
    <row r="261" spans="3:5" s="20" customFormat="1" ht="12.75">
      <c r="C261" s="21"/>
      <c r="D261" s="21"/>
      <c r="E261" s="21"/>
    </row>
    <row r="262" spans="3:5" s="20" customFormat="1" ht="12.75">
      <c r="C262" s="21"/>
      <c r="D262" s="21"/>
      <c r="E262" s="21"/>
    </row>
    <row r="263" spans="3:5" s="20" customFormat="1" ht="12.75">
      <c r="C263" s="21"/>
      <c r="D263" s="21"/>
      <c r="E263" s="21"/>
    </row>
    <row r="264" spans="3:5" s="20" customFormat="1" ht="12.75">
      <c r="C264" s="21"/>
      <c r="D264" s="21"/>
      <c r="E264" s="21"/>
    </row>
    <row r="265" spans="3:5" s="20" customFormat="1" ht="12.75">
      <c r="C265" s="21"/>
      <c r="D265" s="21"/>
      <c r="E265" s="21"/>
    </row>
    <row r="266" spans="3:5" s="20" customFormat="1" ht="12.75">
      <c r="C266" s="21"/>
      <c r="D266" s="21"/>
      <c r="E266" s="21"/>
    </row>
    <row r="267" spans="3:5" s="20" customFormat="1" ht="12.75">
      <c r="C267" s="21"/>
      <c r="D267" s="21"/>
      <c r="E267" s="21"/>
    </row>
    <row r="268" spans="3:5" s="20" customFormat="1" ht="12.75">
      <c r="C268" s="21"/>
      <c r="D268" s="21"/>
      <c r="E268" s="21"/>
    </row>
    <row r="269" spans="3:5" s="20" customFormat="1" ht="12.75">
      <c r="C269" s="21"/>
      <c r="D269" s="21"/>
      <c r="E269" s="21"/>
    </row>
    <row r="270" spans="3:5" s="20" customFormat="1" ht="12.75">
      <c r="C270" s="21"/>
      <c r="D270" s="21"/>
      <c r="E270" s="21"/>
    </row>
    <row r="271" spans="3:5" s="20" customFormat="1" ht="12.75">
      <c r="C271" s="21"/>
      <c r="D271" s="21"/>
      <c r="E271" s="21"/>
    </row>
    <row r="272" spans="3:5" s="20" customFormat="1" ht="12.75">
      <c r="C272" s="21"/>
      <c r="D272" s="21"/>
      <c r="E272" s="21"/>
    </row>
    <row r="273" spans="3:5" s="20" customFormat="1" ht="12.75">
      <c r="C273" s="21"/>
      <c r="D273" s="21"/>
      <c r="E273" s="21"/>
    </row>
    <row r="274" spans="3:5" s="20" customFormat="1" ht="12.75">
      <c r="C274" s="21"/>
      <c r="D274" s="21"/>
      <c r="E274" s="21"/>
    </row>
    <row r="275" spans="3:5" s="20" customFormat="1" ht="12.75">
      <c r="C275" s="21"/>
      <c r="D275" s="21"/>
      <c r="E275" s="21"/>
    </row>
    <row r="276" spans="3:5" s="20" customFormat="1" ht="12.75">
      <c r="C276" s="21"/>
      <c r="D276" s="21"/>
      <c r="E276" s="21"/>
    </row>
    <row r="277" spans="3:5" s="20" customFormat="1" ht="12.75">
      <c r="C277" s="21"/>
      <c r="D277" s="21"/>
      <c r="E277" s="21"/>
    </row>
    <row r="278" spans="3:5" s="20" customFormat="1" ht="12.75">
      <c r="C278" s="21"/>
      <c r="D278" s="21"/>
      <c r="E278" s="21"/>
    </row>
    <row r="279" spans="3:5" s="20" customFormat="1" ht="12.75">
      <c r="C279" s="21"/>
      <c r="D279" s="21"/>
      <c r="E279" s="21"/>
    </row>
    <row r="280" spans="3:5" s="20" customFormat="1" ht="12.75">
      <c r="C280" s="21"/>
      <c r="D280" s="21"/>
      <c r="E280" s="21"/>
    </row>
    <row r="281" spans="3:5" s="20" customFormat="1" ht="12.75">
      <c r="C281" s="21"/>
      <c r="D281" s="21"/>
      <c r="E281" s="21"/>
    </row>
    <row r="282" spans="3:5" s="20" customFormat="1" ht="12.75">
      <c r="C282" s="21"/>
      <c r="D282" s="21"/>
      <c r="E282" s="21"/>
    </row>
    <row r="283" spans="3:5" s="20" customFormat="1" ht="12.75">
      <c r="C283" s="21"/>
      <c r="D283" s="21"/>
      <c r="E283" s="21"/>
    </row>
    <row r="284" spans="3:5" s="20" customFormat="1" ht="12.75">
      <c r="C284" s="21"/>
      <c r="D284" s="21"/>
      <c r="E284" s="21"/>
    </row>
    <row r="285" spans="3:5" s="20" customFormat="1" ht="12.75">
      <c r="C285" s="21"/>
      <c r="D285" s="21"/>
      <c r="E285" s="21"/>
    </row>
    <row r="286" spans="3:5" s="20" customFormat="1" ht="12.75">
      <c r="C286" s="21"/>
      <c r="D286" s="21"/>
      <c r="E286" s="21"/>
    </row>
    <row r="287" spans="3:5" s="20" customFormat="1" ht="12.75">
      <c r="C287" s="21"/>
      <c r="D287" s="21"/>
      <c r="E287" s="21"/>
    </row>
    <row r="288" spans="3:5" s="20" customFormat="1" ht="12.75">
      <c r="C288" s="21"/>
      <c r="D288" s="21"/>
      <c r="E288" s="21"/>
    </row>
    <row r="289" spans="3:5" s="20" customFormat="1" ht="12.75">
      <c r="C289" s="21"/>
      <c r="D289" s="21"/>
      <c r="E289" s="21"/>
    </row>
    <row r="290" spans="3:5" s="20" customFormat="1" ht="12.75">
      <c r="C290" s="21"/>
      <c r="D290" s="21"/>
      <c r="E290" s="21"/>
    </row>
    <row r="291" spans="3:5" s="20" customFormat="1" ht="12.75">
      <c r="C291" s="21"/>
      <c r="D291" s="21"/>
      <c r="E291" s="21"/>
    </row>
    <row r="292" spans="3:5" s="20" customFormat="1" ht="12.75">
      <c r="C292" s="21"/>
      <c r="D292" s="21"/>
      <c r="E292" s="21"/>
    </row>
    <row r="293" spans="3:5" s="20" customFormat="1" ht="12.75">
      <c r="C293" s="21"/>
      <c r="D293" s="21"/>
      <c r="E293" s="21"/>
    </row>
    <row r="294" spans="3:5" s="20" customFormat="1" ht="12.75">
      <c r="C294" s="21"/>
      <c r="D294" s="21"/>
      <c r="E294" s="21"/>
    </row>
    <row r="295" spans="3:5" s="20" customFormat="1" ht="12.75">
      <c r="C295" s="21"/>
      <c r="D295" s="21"/>
      <c r="E295" s="21"/>
    </row>
    <row r="296" spans="3:5" s="20" customFormat="1" ht="12.75">
      <c r="C296" s="21"/>
      <c r="D296" s="21"/>
      <c r="E296" s="21"/>
    </row>
    <row r="297" spans="3:5" s="20" customFormat="1" ht="12.75">
      <c r="C297" s="21"/>
      <c r="D297" s="21"/>
      <c r="E297" s="21"/>
    </row>
    <row r="298" spans="3:5" s="20" customFormat="1" ht="12.75">
      <c r="C298" s="21"/>
      <c r="D298" s="21"/>
      <c r="E298" s="21"/>
    </row>
    <row r="299" spans="3:5" s="20" customFormat="1" ht="12.75">
      <c r="C299" s="21"/>
      <c r="D299" s="21"/>
      <c r="E299" s="21"/>
    </row>
    <row r="300" spans="3:5" s="20" customFormat="1" ht="12.75">
      <c r="C300" s="21"/>
      <c r="D300" s="21"/>
      <c r="E300" s="21"/>
    </row>
    <row r="301" spans="3:5" s="20" customFormat="1" ht="12.75">
      <c r="C301" s="21"/>
      <c r="D301" s="21"/>
      <c r="E301" s="21"/>
    </row>
    <row r="302" spans="3:5" s="20" customFormat="1" ht="12.75">
      <c r="C302" s="21"/>
      <c r="D302" s="21"/>
      <c r="E302" s="21"/>
    </row>
    <row r="303" spans="3:5" s="20" customFormat="1" ht="12.75">
      <c r="C303" s="21"/>
      <c r="D303" s="21"/>
      <c r="E303" s="21"/>
    </row>
    <row r="304" spans="3:5" s="20" customFormat="1" ht="12.75">
      <c r="C304" s="21"/>
      <c r="D304" s="21"/>
      <c r="E304" s="21"/>
    </row>
    <row r="305" spans="3:5" s="20" customFormat="1" ht="12.75">
      <c r="C305" s="21"/>
      <c r="D305" s="21"/>
      <c r="E305" s="21"/>
    </row>
    <row r="306" spans="3:5" s="20" customFormat="1" ht="12.75">
      <c r="C306" s="21"/>
      <c r="D306" s="21"/>
      <c r="E306" s="21"/>
    </row>
    <row r="307" spans="3:5" s="20" customFormat="1" ht="12.75">
      <c r="C307" s="21"/>
      <c r="D307" s="21"/>
      <c r="E307" s="21"/>
    </row>
    <row r="308" spans="3:5" s="20" customFormat="1" ht="12.75">
      <c r="C308" s="21"/>
      <c r="D308" s="21"/>
      <c r="E308" s="21"/>
    </row>
    <row r="309" spans="3:5" s="20" customFormat="1" ht="12.75">
      <c r="C309" s="21"/>
      <c r="D309" s="21"/>
      <c r="E309" s="21"/>
    </row>
    <row r="310" spans="3:5" s="20" customFormat="1" ht="12.75">
      <c r="C310" s="21"/>
      <c r="D310" s="21"/>
      <c r="E310" s="21"/>
    </row>
    <row r="311" spans="3:5" s="20" customFormat="1" ht="12.75">
      <c r="C311" s="21"/>
      <c r="D311" s="21"/>
      <c r="E311" s="21"/>
    </row>
    <row r="312" spans="3:5" s="20" customFormat="1" ht="12.75">
      <c r="C312" s="21"/>
      <c r="D312" s="21"/>
      <c r="E312" s="21"/>
    </row>
    <row r="313" spans="3:5" s="20" customFormat="1" ht="12.75">
      <c r="C313" s="21"/>
      <c r="D313" s="21"/>
      <c r="E313" s="21"/>
    </row>
    <row r="314" spans="3:5" s="20" customFormat="1" ht="12.75">
      <c r="C314" s="21"/>
      <c r="D314" s="21"/>
      <c r="E314" s="21"/>
    </row>
    <row r="315" spans="3:5" s="20" customFormat="1" ht="12.75">
      <c r="C315" s="21"/>
      <c r="D315" s="21"/>
      <c r="E315" s="21"/>
    </row>
    <row r="316" spans="3:5" s="20" customFormat="1" ht="12.75">
      <c r="C316" s="21"/>
      <c r="D316" s="21"/>
      <c r="E316" s="21"/>
    </row>
    <row r="317" spans="3:5" s="20" customFormat="1" ht="12.75">
      <c r="C317" s="21"/>
      <c r="D317" s="21"/>
      <c r="E317" s="21"/>
    </row>
    <row r="318" spans="3:5" s="20" customFormat="1" ht="12.75">
      <c r="C318" s="21"/>
      <c r="D318" s="21"/>
      <c r="E318" s="21"/>
    </row>
    <row r="319" spans="3:5" s="20" customFormat="1" ht="12.75">
      <c r="C319" s="21"/>
      <c r="D319" s="21"/>
      <c r="E319" s="21"/>
    </row>
    <row r="320" spans="3:5" s="20" customFormat="1" ht="12.75">
      <c r="C320" s="21"/>
      <c r="D320" s="21"/>
      <c r="E320" s="21"/>
    </row>
    <row r="321" spans="3:5" s="20" customFormat="1" ht="12.75">
      <c r="C321" s="21"/>
      <c r="D321" s="21"/>
      <c r="E321" s="21"/>
    </row>
    <row r="322" spans="3:5" s="20" customFormat="1" ht="12.75">
      <c r="C322" s="21"/>
      <c r="D322" s="21"/>
      <c r="E322" s="21"/>
    </row>
    <row r="323" spans="3:5" s="20" customFormat="1" ht="12.75">
      <c r="C323" s="21"/>
      <c r="D323" s="21"/>
      <c r="E323" s="21"/>
    </row>
    <row r="324" spans="3:5" s="20" customFormat="1" ht="12.75">
      <c r="C324" s="21"/>
      <c r="D324" s="21"/>
      <c r="E324" s="21"/>
    </row>
    <row r="325" spans="3:5" s="20" customFormat="1" ht="12.75">
      <c r="C325" s="21"/>
      <c r="D325" s="21"/>
      <c r="E325" s="21"/>
    </row>
    <row r="326" spans="3:5" s="20" customFormat="1" ht="12.75">
      <c r="C326" s="21"/>
      <c r="D326" s="21"/>
      <c r="E326" s="21"/>
    </row>
    <row r="327" spans="3:5" s="20" customFormat="1" ht="12.75">
      <c r="C327" s="21"/>
      <c r="D327" s="21"/>
      <c r="E327" s="21"/>
    </row>
    <row r="328" spans="3:5" s="20" customFormat="1" ht="12.75">
      <c r="C328" s="21"/>
      <c r="D328" s="21"/>
      <c r="E328" s="21"/>
    </row>
    <row r="329" spans="3:5" s="20" customFormat="1" ht="12.75">
      <c r="C329" s="21"/>
      <c r="D329" s="21"/>
      <c r="E329" s="21"/>
    </row>
    <row r="330" spans="3:5" s="20" customFormat="1" ht="12.75">
      <c r="C330" s="21"/>
      <c r="D330" s="21"/>
      <c r="E330" s="21"/>
    </row>
    <row r="331" spans="3:5" s="20" customFormat="1" ht="12.75">
      <c r="C331" s="21"/>
      <c r="D331" s="21"/>
      <c r="E331" s="21"/>
    </row>
    <row r="332" spans="3:5" s="20" customFormat="1" ht="12.75">
      <c r="C332" s="21"/>
      <c r="D332" s="21"/>
      <c r="E332" s="21"/>
    </row>
    <row r="333" spans="3:5" s="20" customFormat="1" ht="12.75">
      <c r="C333" s="21"/>
      <c r="D333" s="21"/>
      <c r="E333" s="21"/>
    </row>
    <row r="334" spans="3:5" s="20" customFormat="1" ht="12.75">
      <c r="C334" s="21"/>
      <c r="D334" s="21"/>
      <c r="E334" s="21"/>
    </row>
    <row r="335" spans="3:5" s="20" customFormat="1" ht="12.75">
      <c r="C335" s="21"/>
      <c r="D335" s="21"/>
      <c r="E335" s="21"/>
    </row>
    <row r="336" spans="3:5" s="20" customFormat="1" ht="12.75">
      <c r="C336" s="21"/>
      <c r="D336" s="21"/>
      <c r="E336" s="21"/>
    </row>
    <row r="337" spans="3:5" s="20" customFormat="1" ht="12.75">
      <c r="C337" s="21"/>
      <c r="D337" s="21"/>
      <c r="E337" s="21"/>
    </row>
    <row r="338" spans="3:5" s="20" customFormat="1" ht="12.75">
      <c r="C338" s="21"/>
      <c r="D338" s="21"/>
      <c r="E338" s="21"/>
    </row>
    <row r="339" spans="3:5" s="20" customFormat="1" ht="12.75">
      <c r="C339" s="21"/>
      <c r="D339" s="21"/>
      <c r="E339" s="21"/>
    </row>
  </sheetData>
  <sheetProtection/>
  <mergeCells count="35">
    <mergeCell ref="A17:A18"/>
    <mergeCell ref="A11:B11"/>
    <mergeCell ref="C11:N11"/>
    <mergeCell ref="I15:K15"/>
    <mergeCell ref="A13:G13"/>
    <mergeCell ref="K13:M13"/>
    <mergeCell ref="N13:O13"/>
    <mergeCell ref="D17:D18"/>
    <mergeCell ref="C10:N10"/>
    <mergeCell ref="A49:B49"/>
    <mergeCell ref="G49:H49"/>
    <mergeCell ref="L17:P17"/>
    <mergeCell ref="C44:K44"/>
    <mergeCell ref="A46:B46"/>
    <mergeCell ref="D46:E46"/>
    <mergeCell ref="G46:H46"/>
    <mergeCell ref="I46:M46"/>
    <mergeCell ref="N46:O46"/>
    <mergeCell ref="E17:E18"/>
    <mergeCell ref="A10:B10"/>
    <mergeCell ref="F17:K17"/>
    <mergeCell ref="B17:B18"/>
    <mergeCell ref="C17:C18"/>
    <mergeCell ref="A6:B6"/>
    <mergeCell ref="C6:N6"/>
    <mergeCell ref="A7:B7"/>
    <mergeCell ref="C7:N7"/>
    <mergeCell ref="A8:B8"/>
    <mergeCell ref="L1:P1"/>
    <mergeCell ref="D2:H2"/>
    <mergeCell ref="C3:N3"/>
    <mergeCell ref="C4:N4"/>
    <mergeCell ref="A9:B9"/>
    <mergeCell ref="C9:N9"/>
    <mergeCell ref="C8:N8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59" r:id="rId1"/>
  <headerFooter alignWithMargins="0">
    <oddFooter>&amp;R&amp;P lapa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705"/>
  <sheetViews>
    <sheetView tabSelected="1" zoomScaleSheetLayoutView="115" zoomScalePageLayoutView="0" workbookViewId="0" topLeftCell="A1">
      <selection activeCell="I162" sqref="I162"/>
    </sheetView>
  </sheetViews>
  <sheetFormatPr defaultColWidth="9.140625" defaultRowHeight="12.75"/>
  <cols>
    <col min="1" max="1" width="8.57421875" style="45" customWidth="1"/>
    <col min="2" max="2" width="42.57421875" style="41" customWidth="1"/>
    <col min="3" max="3" width="5.8515625" style="41" bestFit="1" customWidth="1"/>
    <col min="4" max="4" width="11.8515625" style="114" customWidth="1"/>
    <col min="5" max="5" width="5.00390625" style="24" customWidth="1"/>
    <col min="6" max="16384" width="9.140625" style="24" customWidth="1"/>
  </cols>
  <sheetData>
    <row r="1" spans="1:4" s="20" customFormat="1" ht="18" customHeight="1">
      <c r="A1" s="477" t="s">
        <v>326</v>
      </c>
      <c r="B1" s="477"/>
      <c r="C1" s="477"/>
      <c r="D1" s="477"/>
    </row>
    <row r="2" spans="1:4" s="20" customFormat="1" ht="18" customHeight="1">
      <c r="A2" s="478" t="s">
        <v>330</v>
      </c>
      <c r="B2" s="477"/>
      <c r="C2" s="477"/>
      <c r="D2" s="477"/>
    </row>
    <row r="3" spans="1:4" s="20" customFormat="1" ht="39" customHeight="1">
      <c r="A3" s="203" t="s">
        <v>1</v>
      </c>
      <c r="B3" s="475" t="s">
        <v>330</v>
      </c>
      <c r="C3" s="475"/>
      <c r="D3" s="475"/>
    </row>
    <row r="4" spans="1:4" s="20" customFormat="1" ht="41.25" customHeight="1">
      <c r="A4" s="203" t="s">
        <v>2</v>
      </c>
      <c r="B4" s="475" t="s">
        <v>327</v>
      </c>
      <c r="C4" s="475"/>
      <c r="D4" s="475"/>
    </row>
    <row r="5" spans="1:4" s="20" customFormat="1" ht="25.5">
      <c r="A5" s="203" t="s">
        <v>5</v>
      </c>
      <c r="B5" s="475" t="s">
        <v>328</v>
      </c>
      <c r="C5" s="475"/>
      <c r="D5" s="475"/>
    </row>
    <row r="6" spans="1:4" s="20" customFormat="1" ht="20.25" customHeight="1">
      <c r="A6" s="203" t="s">
        <v>4</v>
      </c>
      <c r="B6" s="469"/>
      <c r="C6" s="469"/>
      <c r="D6" s="469"/>
    </row>
    <row r="7" spans="1:4" s="20" customFormat="1" ht="18" customHeight="1">
      <c r="A7" s="1"/>
      <c r="B7" s="111"/>
      <c r="C7" s="111"/>
      <c r="D7" s="112"/>
    </row>
    <row r="8" spans="1:4" s="20" customFormat="1" ht="18" customHeight="1" thickBot="1">
      <c r="A8" s="474" t="s">
        <v>329</v>
      </c>
      <c r="B8" s="474"/>
      <c r="C8" s="111"/>
      <c r="D8" s="112"/>
    </row>
    <row r="9" spans="1:5" s="20" customFormat="1" ht="12.75" customHeight="1">
      <c r="A9" s="458" t="s">
        <v>0</v>
      </c>
      <c r="B9" s="463" t="s">
        <v>62</v>
      </c>
      <c r="C9" s="458" t="s">
        <v>8</v>
      </c>
      <c r="D9" s="458" t="s">
        <v>9</v>
      </c>
      <c r="E9" s="479"/>
    </row>
    <row r="10" spans="1:5" s="20" customFormat="1" ht="48.75" customHeight="1" thickBot="1">
      <c r="A10" s="459"/>
      <c r="B10" s="464"/>
      <c r="C10" s="459"/>
      <c r="D10" s="459"/>
      <c r="E10" s="479"/>
    </row>
    <row r="11" spans="1:5" s="20" customFormat="1" ht="13.5" thickBot="1">
      <c r="A11" s="7" t="s">
        <v>10</v>
      </c>
      <c r="B11" s="9">
        <v>3</v>
      </c>
      <c r="C11" s="10">
        <v>4</v>
      </c>
      <c r="D11" s="209">
        <v>5</v>
      </c>
      <c r="E11" s="205"/>
    </row>
    <row r="12" spans="1:5" ht="13.5" thickBot="1">
      <c r="A12" s="26"/>
      <c r="B12" s="9"/>
      <c r="C12" s="10"/>
      <c r="D12" s="209"/>
      <c r="E12" s="20"/>
    </row>
    <row r="13" spans="1:5" s="99" customFormat="1" ht="12.75">
      <c r="A13" s="101"/>
      <c r="B13" s="123" t="s">
        <v>35</v>
      </c>
      <c r="C13" s="28"/>
      <c r="D13" s="210"/>
      <c r="E13" s="206"/>
    </row>
    <row r="14" spans="1:6" s="99" customFormat="1" ht="12.75">
      <c r="A14" s="101">
        <v>1</v>
      </c>
      <c r="B14" s="97" t="s">
        <v>196</v>
      </c>
      <c r="C14" s="440" t="s">
        <v>60</v>
      </c>
      <c r="D14" s="262">
        <v>26.1</v>
      </c>
      <c r="E14" s="206"/>
      <c r="F14" s="438"/>
    </row>
    <row r="15" spans="1:5" s="99" customFormat="1" ht="12.75">
      <c r="A15" s="101">
        <v>2</v>
      </c>
      <c r="B15" s="97" t="s">
        <v>197</v>
      </c>
      <c r="C15" s="440" t="s">
        <v>60</v>
      </c>
      <c r="D15" s="262">
        <v>2.7</v>
      </c>
      <c r="E15" s="206"/>
    </row>
    <row r="16" spans="1:5" s="99" customFormat="1" ht="12.75">
      <c r="A16" s="101">
        <v>3</v>
      </c>
      <c r="B16" s="100" t="s">
        <v>198</v>
      </c>
      <c r="C16" s="440" t="s">
        <v>60</v>
      </c>
      <c r="D16" s="262">
        <v>5.3</v>
      </c>
      <c r="E16" s="206"/>
    </row>
    <row r="17" spans="1:5" s="99" customFormat="1" ht="25.5">
      <c r="A17" s="101">
        <v>4</v>
      </c>
      <c r="B17" s="100" t="s">
        <v>199</v>
      </c>
      <c r="C17" s="98" t="s">
        <v>20</v>
      </c>
      <c r="D17" s="263">
        <v>654.4</v>
      </c>
      <c r="E17" s="206"/>
    </row>
    <row r="18" spans="1:5" s="99" customFormat="1" ht="25.5">
      <c r="A18" s="101">
        <v>5</v>
      </c>
      <c r="B18" s="100" t="s">
        <v>200</v>
      </c>
      <c r="C18" s="98" t="s">
        <v>20</v>
      </c>
      <c r="D18" s="211">
        <v>654.4</v>
      </c>
      <c r="E18" s="206"/>
    </row>
    <row r="19" spans="1:5" s="99" customFormat="1" ht="25.5">
      <c r="A19" s="101">
        <v>6</v>
      </c>
      <c r="B19" s="100" t="s">
        <v>201</v>
      </c>
      <c r="C19" s="98" t="s">
        <v>20</v>
      </c>
      <c r="D19" s="211">
        <v>125</v>
      </c>
      <c r="E19" s="206"/>
    </row>
    <row r="20" spans="1:5" s="99" customFormat="1" ht="12.75">
      <c r="A20" s="101">
        <v>7</v>
      </c>
      <c r="B20" s="100" t="s">
        <v>202</v>
      </c>
      <c r="C20" s="98" t="s">
        <v>20</v>
      </c>
      <c r="D20" s="211">
        <v>54.8</v>
      </c>
      <c r="E20" s="206"/>
    </row>
    <row r="21" spans="1:5" ht="12.75">
      <c r="A21" s="101">
        <v>8</v>
      </c>
      <c r="B21" s="100" t="s">
        <v>203</v>
      </c>
      <c r="C21" s="98" t="s">
        <v>20</v>
      </c>
      <c r="D21" s="211">
        <v>54.8</v>
      </c>
      <c r="E21" s="20"/>
    </row>
    <row r="22" spans="1:5" s="99" customFormat="1" ht="12.75">
      <c r="A22" s="101">
        <v>9</v>
      </c>
      <c r="B22" s="100" t="s">
        <v>204</v>
      </c>
      <c r="C22" s="98" t="s">
        <v>20</v>
      </c>
      <c r="D22" s="211">
        <v>28.8</v>
      </c>
      <c r="E22" s="206"/>
    </row>
    <row r="23" spans="1:5" s="99" customFormat="1" ht="25.5">
      <c r="A23" s="101">
        <v>10</v>
      </c>
      <c r="B23" s="412" t="s">
        <v>497</v>
      </c>
      <c r="C23" s="98" t="s">
        <v>20</v>
      </c>
      <c r="D23" s="211">
        <v>28.8</v>
      </c>
      <c r="E23" s="206"/>
    </row>
    <row r="24" spans="1:5" s="99" customFormat="1" ht="12.75">
      <c r="A24" s="101">
        <v>11</v>
      </c>
      <c r="B24" s="100" t="s">
        <v>205</v>
      </c>
      <c r="C24" s="98" t="s">
        <v>20</v>
      </c>
      <c r="D24" s="211">
        <v>40.4</v>
      </c>
      <c r="E24" s="206"/>
    </row>
    <row r="25" spans="1:5" s="99" customFormat="1" ht="12.75">
      <c r="A25" s="101">
        <v>12</v>
      </c>
      <c r="B25" s="100" t="s">
        <v>206</v>
      </c>
      <c r="C25" s="98" t="s">
        <v>20</v>
      </c>
      <c r="D25" s="211">
        <v>40.4</v>
      </c>
      <c r="E25" s="206"/>
    </row>
    <row r="26" spans="1:5" s="99" customFormat="1" ht="12.75">
      <c r="A26" s="101">
        <v>13</v>
      </c>
      <c r="B26" s="412" t="s">
        <v>498</v>
      </c>
      <c r="C26" s="98" t="s">
        <v>61</v>
      </c>
      <c r="D26" s="211">
        <v>4</v>
      </c>
      <c r="E26" s="206"/>
    </row>
    <row r="27" spans="1:5" s="99" customFormat="1" ht="25.5">
      <c r="A27" s="101">
        <v>14</v>
      </c>
      <c r="B27" s="100" t="s">
        <v>207</v>
      </c>
      <c r="C27" s="98" t="s">
        <v>376</v>
      </c>
      <c r="D27" s="211">
        <v>1</v>
      </c>
      <c r="E27" s="206"/>
    </row>
    <row r="28" spans="1:5" s="99" customFormat="1" ht="12.75">
      <c r="A28" s="101">
        <v>15</v>
      </c>
      <c r="B28" s="100" t="s">
        <v>25</v>
      </c>
      <c r="C28" s="98" t="s">
        <v>22</v>
      </c>
      <c r="D28" s="211">
        <v>150</v>
      </c>
      <c r="E28" s="206"/>
    </row>
    <row r="29" spans="1:6" ht="12.75">
      <c r="A29" s="86"/>
      <c r="B29" s="163" t="s">
        <v>294</v>
      </c>
      <c r="C29" s="85"/>
      <c r="D29" s="212"/>
      <c r="E29" s="20"/>
      <c r="F29" s="45"/>
    </row>
    <row r="30" spans="1:5" s="99" customFormat="1" ht="12.75">
      <c r="A30" s="86">
        <v>1</v>
      </c>
      <c r="B30" s="163" t="s">
        <v>293</v>
      </c>
      <c r="C30" s="85"/>
      <c r="D30" s="264"/>
      <c r="E30" s="206"/>
    </row>
    <row r="31" spans="1:5" s="99" customFormat="1" ht="12.75">
      <c r="A31" s="86">
        <f>A30+1</f>
        <v>2</v>
      </c>
      <c r="B31" s="251" t="s">
        <v>401</v>
      </c>
      <c r="C31" s="87" t="s">
        <v>27</v>
      </c>
      <c r="D31" s="213">
        <v>0.06</v>
      </c>
      <c r="E31" s="206"/>
    </row>
    <row r="32" spans="1:5" s="99" customFormat="1" ht="12.75">
      <c r="A32" s="86">
        <f aca="true" t="shared" si="0" ref="A32:A37">A31+1</f>
        <v>3</v>
      </c>
      <c r="B32" s="251" t="s">
        <v>367</v>
      </c>
      <c r="C32" s="87" t="s">
        <v>27</v>
      </c>
      <c r="D32" s="213">
        <v>0.07</v>
      </c>
      <c r="E32" s="206"/>
    </row>
    <row r="33" spans="1:5" s="99" customFormat="1" ht="12.75">
      <c r="A33" s="86">
        <f t="shared" si="0"/>
        <v>4</v>
      </c>
      <c r="B33" s="251" t="s">
        <v>368</v>
      </c>
      <c r="C33" s="87" t="s">
        <v>27</v>
      </c>
      <c r="D33" s="213">
        <v>0.52</v>
      </c>
      <c r="E33" s="206"/>
    </row>
    <row r="34" spans="1:5" s="63" customFormat="1" ht="12.75">
      <c r="A34" s="86">
        <f t="shared" si="0"/>
        <v>5</v>
      </c>
      <c r="B34" s="251" t="s">
        <v>369</v>
      </c>
      <c r="C34" s="87" t="s">
        <v>27</v>
      </c>
      <c r="D34" s="213">
        <v>0.06</v>
      </c>
      <c r="E34" s="62"/>
    </row>
    <row r="35" spans="1:5" s="63" customFormat="1" ht="12.75">
      <c r="A35" s="86">
        <f t="shared" si="0"/>
        <v>6</v>
      </c>
      <c r="B35" s="251" t="s">
        <v>370</v>
      </c>
      <c r="C35" s="87" t="s">
        <v>27</v>
      </c>
      <c r="D35" s="213">
        <v>0.46</v>
      </c>
      <c r="E35" s="62"/>
    </row>
    <row r="36" spans="1:5" ht="12.75">
      <c r="A36" s="86">
        <f t="shared" si="0"/>
        <v>7</v>
      </c>
      <c r="B36" s="252" t="s">
        <v>372</v>
      </c>
      <c r="C36" s="87" t="s">
        <v>27</v>
      </c>
      <c r="D36" s="213">
        <v>0.08</v>
      </c>
      <c r="E36" s="20"/>
    </row>
    <row r="37" spans="1:5" s="63" customFormat="1" ht="25.5">
      <c r="A37" s="86">
        <f t="shared" si="0"/>
        <v>8</v>
      </c>
      <c r="B37" s="252" t="s">
        <v>402</v>
      </c>
      <c r="C37" s="87" t="s">
        <v>27</v>
      </c>
      <c r="D37" s="214">
        <v>0.13</v>
      </c>
      <c r="E37" s="62"/>
    </row>
    <row r="38" spans="1:5" s="42" customFormat="1" ht="26.25" thickBot="1">
      <c r="A38" s="200">
        <v>12</v>
      </c>
      <c r="B38" s="252" t="s">
        <v>371</v>
      </c>
      <c r="C38" s="246" t="s">
        <v>61</v>
      </c>
      <c r="D38" s="214">
        <v>26</v>
      </c>
      <c r="E38" s="43"/>
    </row>
    <row r="39" spans="1:5" s="42" customFormat="1" ht="12.75">
      <c r="A39" s="427"/>
      <c r="B39" s="428" t="s">
        <v>514</v>
      </c>
      <c r="C39" s="429"/>
      <c r="D39" s="430"/>
      <c r="E39" s="373"/>
    </row>
    <row r="40" spans="1:5" s="42" customFormat="1" ht="12.75">
      <c r="A40" s="431">
        <v>1</v>
      </c>
      <c r="B40" s="434" t="s">
        <v>509</v>
      </c>
      <c r="C40" s="432" t="s">
        <v>20</v>
      </c>
      <c r="D40" s="433">
        <v>655</v>
      </c>
      <c r="E40" s="373"/>
    </row>
    <row r="41" spans="1:5" s="42" customFormat="1" ht="12.75">
      <c r="A41" s="431"/>
      <c r="B41" s="435" t="s">
        <v>522</v>
      </c>
      <c r="C41" s="432" t="s">
        <v>24</v>
      </c>
      <c r="D41" s="433">
        <f>ROUND(D40*10,2)</f>
        <v>6550</v>
      </c>
      <c r="E41" s="373"/>
    </row>
    <row r="42" spans="1:5" s="42" customFormat="1" ht="25.5">
      <c r="A42" s="431">
        <v>2</v>
      </c>
      <c r="B42" s="434" t="s">
        <v>519</v>
      </c>
      <c r="C42" s="432" t="s">
        <v>20</v>
      </c>
      <c r="D42" s="433">
        <v>655</v>
      </c>
      <c r="E42" s="373"/>
    </row>
    <row r="43" spans="1:5" s="42" customFormat="1" ht="25.5">
      <c r="A43" s="431"/>
      <c r="B43" s="435" t="s">
        <v>516</v>
      </c>
      <c r="C43" s="341" t="s">
        <v>20</v>
      </c>
      <c r="D43" s="408">
        <f>D42*1.15</f>
        <v>753.2499999999999</v>
      </c>
      <c r="E43" s="373"/>
    </row>
    <row r="44" spans="1:5" s="42" customFormat="1" ht="27" customHeight="1">
      <c r="A44" s="431"/>
      <c r="B44" s="435" t="s">
        <v>517</v>
      </c>
      <c r="C44" s="341" t="s">
        <v>20</v>
      </c>
      <c r="D44" s="408">
        <f>D42*1.15</f>
        <v>753.2499999999999</v>
      </c>
      <c r="E44" s="373"/>
    </row>
    <row r="45" spans="1:5" s="42" customFormat="1" ht="12.75">
      <c r="A45" s="431">
        <v>3</v>
      </c>
      <c r="B45" s="434" t="s">
        <v>512</v>
      </c>
      <c r="C45" s="432"/>
      <c r="D45" s="433">
        <v>655</v>
      </c>
      <c r="E45" s="373"/>
    </row>
    <row r="46" spans="1:5" s="42" customFormat="1" ht="12.75">
      <c r="A46" s="431"/>
      <c r="B46" s="435" t="s">
        <v>510</v>
      </c>
      <c r="C46" s="432" t="s">
        <v>22</v>
      </c>
      <c r="D46" s="433">
        <f>ROUND((D45*0.04)*1.14,2)</f>
        <v>29.87</v>
      </c>
      <c r="E46" s="373"/>
    </row>
    <row r="47" spans="1:5" s="42" customFormat="1" ht="12.75">
      <c r="A47" s="431"/>
      <c r="B47" s="435" t="s">
        <v>511</v>
      </c>
      <c r="C47" s="432" t="s">
        <v>20</v>
      </c>
      <c r="D47" s="433">
        <f>D45*1.2</f>
        <v>786</v>
      </c>
      <c r="E47" s="373"/>
    </row>
    <row r="48" spans="1:5" s="42" customFormat="1" ht="12.75">
      <c r="A48" s="431">
        <v>4</v>
      </c>
      <c r="B48" s="434" t="s">
        <v>518</v>
      </c>
      <c r="C48" s="432" t="s">
        <v>20</v>
      </c>
      <c r="D48" s="433">
        <v>655</v>
      </c>
      <c r="E48" s="373"/>
    </row>
    <row r="49" spans="1:5" s="42" customFormat="1" ht="12.75">
      <c r="A49" s="431"/>
      <c r="B49" s="436" t="s">
        <v>513</v>
      </c>
      <c r="C49" s="341" t="s">
        <v>20</v>
      </c>
      <c r="D49" s="408">
        <f>D48*1.1</f>
        <v>720.5000000000001</v>
      </c>
      <c r="E49" s="373"/>
    </row>
    <row r="50" spans="1:5" s="42" customFormat="1" ht="12.75">
      <c r="A50" s="431">
        <v>5</v>
      </c>
      <c r="B50" s="434" t="s">
        <v>509</v>
      </c>
      <c r="C50" s="432" t="s">
        <v>20</v>
      </c>
      <c r="D50" s="433">
        <v>40.4</v>
      </c>
      <c r="E50" s="373"/>
    </row>
    <row r="51" spans="1:5" s="42" customFormat="1" ht="12.75">
      <c r="A51" s="431"/>
      <c r="B51" s="435" t="s">
        <v>522</v>
      </c>
      <c r="C51" s="432" t="s">
        <v>24</v>
      </c>
      <c r="D51" s="433">
        <f>ROUND(D50*10,2)</f>
        <v>404</v>
      </c>
      <c r="E51" s="373"/>
    </row>
    <row r="52" spans="1:5" s="42" customFormat="1" ht="12.75">
      <c r="A52" s="431">
        <v>6</v>
      </c>
      <c r="B52" s="434" t="s">
        <v>509</v>
      </c>
      <c r="C52" s="432" t="s">
        <v>20</v>
      </c>
      <c r="D52" s="433">
        <v>54.8</v>
      </c>
      <c r="E52" s="373"/>
    </row>
    <row r="53" spans="1:5" s="42" customFormat="1" ht="12.75">
      <c r="A53" s="431"/>
      <c r="B53" s="435" t="s">
        <v>522</v>
      </c>
      <c r="C53" s="432" t="s">
        <v>24</v>
      </c>
      <c r="D53" s="433">
        <f>ROUND(D52*10,2)</f>
        <v>548</v>
      </c>
      <c r="E53" s="373"/>
    </row>
    <row r="54" spans="1:5" s="42" customFormat="1" ht="12.75">
      <c r="A54" s="431">
        <v>7</v>
      </c>
      <c r="B54" s="434" t="s">
        <v>520</v>
      </c>
      <c r="C54" s="432" t="s">
        <v>20</v>
      </c>
      <c r="D54" s="433">
        <v>54.8</v>
      </c>
      <c r="E54" s="373"/>
    </row>
    <row r="55" spans="1:5" s="42" customFormat="1" ht="12.75">
      <c r="A55" s="431"/>
      <c r="B55" s="436" t="s">
        <v>521</v>
      </c>
      <c r="C55" s="341" t="s">
        <v>20</v>
      </c>
      <c r="D55" s="408">
        <f>D54*1.1</f>
        <v>60.28</v>
      </c>
      <c r="E55" s="373"/>
    </row>
    <row r="56" spans="1:5" s="42" customFormat="1" ht="12.75">
      <c r="A56" s="431">
        <v>8</v>
      </c>
      <c r="B56" s="434" t="s">
        <v>515</v>
      </c>
      <c r="C56" s="432" t="s">
        <v>60</v>
      </c>
      <c r="D56" s="433">
        <v>80</v>
      </c>
      <c r="E56" s="373"/>
    </row>
    <row r="57" spans="1:5" s="42" customFormat="1" ht="12.75">
      <c r="A57" s="431">
        <v>9</v>
      </c>
      <c r="B57" s="434" t="s">
        <v>509</v>
      </c>
      <c r="C57" s="432" t="s">
        <v>20</v>
      </c>
      <c r="D57" s="433">
        <v>54.7</v>
      </c>
      <c r="E57" s="373"/>
    </row>
    <row r="58" spans="1:5" s="42" customFormat="1" ht="13.5" thickBot="1">
      <c r="A58" s="437"/>
      <c r="B58" s="435" t="s">
        <v>522</v>
      </c>
      <c r="C58" s="432" t="s">
        <v>24</v>
      </c>
      <c r="D58" s="433">
        <f>ROUND(D57*10,2)</f>
        <v>547</v>
      </c>
      <c r="E58" s="373"/>
    </row>
    <row r="59" spans="1:6" s="42" customFormat="1" ht="12.75">
      <c r="A59" s="421"/>
      <c r="B59" s="426" t="s">
        <v>261</v>
      </c>
      <c r="C59" s="422"/>
      <c r="D59" s="423"/>
      <c r="E59" s="373"/>
      <c r="F59" s="439"/>
    </row>
    <row r="60" spans="1:5" s="42" customFormat="1" ht="12.75">
      <c r="A60" s="173">
        <v>1</v>
      </c>
      <c r="B60" s="249" t="s">
        <v>237</v>
      </c>
      <c r="C60" s="201" t="s">
        <v>20</v>
      </c>
      <c r="D60" s="424">
        <v>58.5</v>
      </c>
      <c r="E60" s="373"/>
    </row>
    <row r="61" spans="1:5" s="42" customFormat="1" ht="11.25" customHeight="1">
      <c r="A61" s="173"/>
      <c r="B61" s="253" t="s">
        <v>238</v>
      </c>
      <c r="C61" s="176" t="s">
        <v>24</v>
      </c>
      <c r="D61" s="425">
        <f>D60*1.7*4</f>
        <v>397.8</v>
      </c>
      <c r="E61" s="373"/>
    </row>
    <row r="62" spans="1:5" s="42" customFormat="1" ht="12.75">
      <c r="A62" s="174">
        <v>2</v>
      </c>
      <c r="B62" s="165" t="s">
        <v>43</v>
      </c>
      <c r="C62" s="166" t="s">
        <v>20</v>
      </c>
      <c r="D62" s="216">
        <v>58.5</v>
      </c>
      <c r="E62" s="43"/>
    </row>
    <row r="63" spans="1:5" s="42" customFormat="1" ht="25.5">
      <c r="A63" s="174"/>
      <c r="B63" s="167" t="s">
        <v>53</v>
      </c>
      <c r="C63" s="166" t="s">
        <v>24</v>
      </c>
      <c r="D63" s="216">
        <f>ROUND(D62*2,2)</f>
        <v>117</v>
      </c>
      <c r="E63" s="43"/>
    </row>
    <row r="64" spans="1:5" s="42" customFormat="1" ht="12.75">
      <c r="A64" s="174"/>
      <c r="B64" s="167" t="s">
        <v>54</v>
      </c>
      <c r="C64" s="410" t="s">
        <v>60</v>
      </c>
      <c r="D64" s="216">
        <f>ROUND(D62*1.2,2)</f>
        <v>70.2</v>
      </c>
      <c r="E64" s="43"/>
    </row>
    <row r="65" spans="1:5" s="42" customFormat="1" ht="12.75">
      <c r="A65" s="174"/>
      <c r="B65" s="167" t="s">
        <v>21</v>
      </c>
      <c r="C65" s="166" t="s">
        <v>20</v>
      </c>
      <c r="D65" s="216">
        <f>D62</f>
        <v>58.5</v>
      </c>
      <c r="E65" s="43"/>
    </row>
    <row r="66" spans="1:5" s="42" customFormat="1" ht="12.75">
      <c r="A66" s="174">
        <v>3</v>
      </c>
      <c r="B66" s="165" t="s">
        <v>44</v>
      </c>
      <c r="C66" s="166" t="s">
        <v>20</v>
      </c>
      <c r="D66" s="407">
        <v>58.5</v>
      </c>
      <c r="E66" s="43"/>
    </row>
    <row r="67" spans="1:5" s="42" customFormat="1" ht="25.5">
      <c r="A67" s="174"/>
      <c r="B67" s="250" t="s">
        <v>333</v>
      </c>
      <c r="C67" s="166" t="s">
        <v>20</v>
      </c>
      <c r="D67" s="420">
        <f>ROUND(D62*1.1,2)</f>
        <v>64.35</v>
      </c>
      <c r="E67" s="373"/>
    </row>
    <row r="68" spans="1:5" s="42" customFormat="1" ht="25.5">
      <c r="A68" s="174"/>
      <c r="B68" s="167" t="s">
        <v>55</v>
      </c>
      <c r="C68" s="164" t="s">
        <v>24</v>
      </c>
      <c r="D68" s="407">
        <f>ROUND(D66*5,2)</f>
        <v>292.5</v>
      </c>
      <c r="E68" s="43"/>
    </row>
    <row r="69" spans="1:5" s="42" customFormat="1" ht="12.75">
      <c r="A69" s="174"/>
      <c r="B69" s="167" t="s">
        <v>46</v>
      </c>
      <c r="C69" s="166" t="s">
        <v>24</v>
      </c>
      <c r="D69" s="407">
        <f>ROUND(D66*0.9,2)</f>
        <v>52.65</v>
      </c>
      <c r="E69" s="43"/>
    </row>
    <row r="70" spans="1:5" s="42" customFormat="1" ht="12.75">
      <c r="A70" s="174"/>
      <c r="B70" s="167" t="s">
        <v>21</v>
      </c>
      <c r="C70" s="166" t="s">
        <v>20</v>
      </c>
      <c r="D70" s="407">
        <f>D66</f>
        <v>58.5</v>
      </c>
      <c r="E70" s="43"/>
    </row>
    <row r="71" spans="1:5" s="42" customFormat="1" ht="12.75">
      <c r="A71" s="174">
        <v>4</v>
      </c>
      <c r="B71" s="411" t="s">
        <v>496</v>
      </c>
      <c r="C71" s="410" t="s">
        <v>60</v>
      </c>
      <c r="D71" s="407">
        <v>82.4</v>
      </c>
      <c r="E71" s="43"/>
    </row>
    <row r="72" spans="1:5" s="42" customFormat="1" ht="12.75">
      <c r="A72" s="174"/>
      <c r="B72" s="167" t="s">
        <v>45</v>
      </c>
      <c r="C72" s="410" t="s">
        <v>60</v>
      </c>
      <c r="D72" s="407">
        <f>ROUND(D71*1.1,2)</f>
        <v>90.64</v>
      </c>
      <c r="E72" s="43"/>
    </row>
    <row r="73" spans="1:5" s="42" customFormat="1" ht="25.5">
      <c r="A73" s="174"/>
      <c r="B73" s="167" t="s">
        <v>55</v>
      </c>
      <c r="C73" s="164" t="s">
        <v>24</v>
      </c>
      <c r="D73" s="449">
        <f>ROUND(D71*5*0.1,2)</f>
        <v>41.2</v>
      </c>
      <c r="E73" s="43"/>
    </row>
    <row r="74" spans="1:5" s="79" customFormat="1" ht="12.75">
      <c r="A74" s="174"/>
      <c r="B74" s="167" t="s">
        <v>46</v>
      </c>
      <c r="C74" s="166" t="s">
        <v>24</v>
      </c>
      <c r="D74" s="449">
        <f>ROUND(D71*0.9*0.1,2)</f>
        <v>7.42</v>
      </c>
      <c r="E74" s="207"/>
    </row>
    <row r="75" spans="1:5" s="63" customFormat="1" ht="12.75">
      <c r="A75" s="174"/>
      <c r="B75" s="167" t="s">
        <v>21</v>
      </c>
      <c r="C75" s="410" t="s">
        <v>60</v>
      </c>
      <c r="D75" s="449">
        <f>D71</f>
        <v>82.4</v>
      </c>
      <c r="E75" s="62"/>
    </row>
    <row r="76" spans="1:5" s="42" customFormat="1" ht="12.75">
      <c r="A76" s="174">
        <v>5</v>
      </c>
      <c r="B76" s="175" t="s">
        <v>237</v>
      </c>
      <c r="C76" s="176" t="s">
        <v>20</v>
      </c>
      <c r="D76" s="215">
        <v>54.7</v>
      </c>
      <c r="E76" s="43"/>
    </row>
    <row r="77" spans="1:5" s="42" customFormat="1" ht="12.75">
      <c r="A77" s="174"/>
      <c r="B77" s="185" t="s">
        <v>238</v>
      </c>
      <c r="C77" s="176" t="s">
        <v>24</v>
      </c>
      <c r="D77" s="215">
        <f>D76*1.7*4</f>
        <v>371.96000000000004</v>
      </c>
      <c r="E77" s="43"/>
    </row>
    <row r="78" spans="1:5" s="42" customFormat="1" ht="12.75">
      <c r="A78" s="174">
        <v>6</v>
      </c>
      <c r="B78" s="175" t="s">
        <v>239</v>
      </c>
      <c r="C78" s="176" t="s">
        <v>20</v>
      </c>
      <c r="D78" s="215">
        <v>54.7</v>
      </c>
      <c r="E78" s="43"/>
    </row>
    <row r="79" spans="1:5" s="42" customFormat="1" ht="25.5">
      <c r="A79" s="174"/>
      <c r="B79" s="185" t="s">
        <v>242</v>
      </c>
      <c r="C79" s="176" t="s">
        <v>20</v>
      </c>
      <c r="D79" s="215">
        <f>D78*1.2</f>
        <v>65.64</v>
      </c>
      <c r="E79" s="43"/>
    </row>
    <row r="80" spans="1:5" s="42" customFormat="1" ht="12.75">
      <c r="A80" s="174"/>
      <c r="B80" s="185" t="s">
        <v>232</v>
      </c>
      <c r="C80" s="176" t="s">
        <v>30</v>
      </c>
      <c r="D80" s="217">
        <f>ROUND(D78*0.145,2)</f>
        <v>7.93</v>
      </c>
      <c r="E80" s="43"/>
    </row>
    <row r="81" spans="1:5" s="42" customFormat="1" ht="12.75">
      <c r="A81" s="174"/>
      <c r="B81" s="185" t="s">
        <v>240</v>
      </c>
      <c r="C81" s="176" t="s">
        <v>30</v>
      </c>
      <c r="D81" s="217">
        <f>D78*0.4</f>
        <v>21.880000000000003</v>
      </c>
      <c r="E81" s="43"/>
    </row>
    <row r="82" spans="1:5" s="42" customFormat="1" ht="12.75">
      <c r="A82" s="174"/>
      <c r="B82" s="185" t="s">
        <v>241</v>
      </c>
      <c r="C82" s="176" t="s">
        <v>60</v>
      </c>
      <c r="D82" s="217">
        <f>D79/2</f>
        <v>32.82</v>
      </c>
      <c r="E82" s="43"/>
    </row>
    <row r="83" spans="1:5" s="42" customFormat="1" ht="12.75">
      <c r="A83" s="174">
        <v>7</v>
      </c>
      <c r="B83" s="175" t="s">
        <v>244</v>
      </c>
      <c r="C83" s="176" t="s">
        <v>60</v>
      </c>
      <c r="D83" s="217">
        <v>99.3</v>
      </c>
      <c r="E83" s="43"/>
    </row>
    <row r="84" spans="1:5" ht="12.75">
      <c r="A84" s="174">
        <v>8</v>
      </c>
      <c r="B84" s="175" t="s">
        <v>237</v>
      </c>
      <c r="C84" s="176" t="s">
        <v>20</v>
      </c>
      <c r="D84" s="217">
        <v>36.7</v>
      </c>
      <c r="E84" s="20"/>
    </row>
    <row r="85" spans="1:5" ht="12.75">
      <c r="A85" s="174"/>
      <c r="B85" s="185" t="s">
        <v>238</v>
      </c>
      <c r="C85" s="176" t="s">
        <v>24</v>
      </c>
      <c r="D85" s="217">
        <f>D84*1.7*4</f>
        <v>249.56</v>
      </c>
      <c r="E85" s="20"/>
    </row>
    <row r="86" spans="1:5" s="99" customFormat="1" ht="12.75">
      <c r="A86" s="174">
        <v>9</v>
      </c>
      <c r="B86" s="175" t="s">
        <v>239</v>
      </c>
      <c r="C86" s="176" t="s">
        <v>20</v>
      </c>
      <c r="D86" s="217">
        <v>36.7</v>
      </c>
      <c r="E86" s="206"/>
    </row>
    <row r="87" spans="1:5" s="79" customFormat="1" ht="25.5">
      <c r="A87" s="174"/>
      <c r="B87" s="185" t="s">
        <v>243</v>
      </c>
      <c r="C87" s="176" t="s">
        <v>20</v>
      </c>
      <c r="D87" s="217">
        <f>D86*1.2</f>
        <v>44.04</v>
      </c>
      <c r="E87" s="207"/>
    </row>
    <row r="88" spans="1:5" s="79" customFormat="1" ht="12.75">
      <c r="A88" s="174"/>
      <c r="B88" s="185" t="s">
        <v>232</v>
      </c>
      <c r="C88" s="176" t="s">
        <v>30</v>
      </c>
      <c r="D88" s="217">
        <f>ROUND(D86*0.145,2)</f>
        <v>5.32</v>
      </c>
      <c r="E88" s="207"/>
    </row>
    <row r="89" spans="1:5" s="79" customFormat="1" ht="12.75">
      <c r="A89" s="174"/>
      <c r="B89" s="185" t="s">
        <v>240</v>
      </c>
      <c r="C89" s="176" t="s">
        <v>30</v>
      </c>
      <c r="D89" s="217">
        <f>D86*0.4</f>
        <v>14.680000000000001</v>
      </c>
      <c r="E89" s="207"/>
    </row>
    <row r="90" spans="1:5" s="79" customFormat="1" ht="12.75">
      <c r="A90" s="174"/>
      <c r="B90" s="185" t="s">
        <v>241</v>
      </c>
      <c r="C90" s="176" t="s">
        <v>60</v>
      </c>
      <c r="D90" s="217">
        <f>D87/2</f>
        <v>22.02</v>
      </c>
      <c r="E90" s="207"/>
    </row>
    <row r="91" spans="1:5" s="79" customFormat="1" ht="12.75">
      <c r="A91" s="174">
        <v>10</v>
      </c>
      <c r="B91" s="165" t="s">
        <v>245</v>
      </c>
      <c r="C91" s="409" t="s">
        <v>60</v>
      </c>
      <c r="D91" s="216">
        <v>118</v>
      </c>
      <c r="E91" s="207"/>
    </row>
    <row r="92" spans="1:5" s="79" customFormat="1" ht="12.75">
      <c r="A92" s="174">
        <v>11</v>
      </c>
      <c r="B92" s="175" t="s">
        <v>237</v>
      </c>
      <c r="C92" s="176" t="s">
        <v>20</v>
      </c>
      <c r="D92" s="217">
        <v>654.4</v>
      </c>
      <c r="E92" s="207"/>
    </row>
    <row r="93" spans="1:5" s="79" customFormat="1" ht="12.75">
      <c r="A93" s="174"/>
      <c r="B93" s="185" t="s">
        <v>238</v>
      </c>
      <c r="C93" s="176" t="s">
        <v>24</v>
      </c>
      <c r="D93" s="217">
        <f>D92*1.7*4</f>
        <v>4449.92</v>
      </c>
      <c r="E93" s="207"/>
    </row>
    <row r="94" spans="1:5" ht="12.75">
      <c r="A94" s="174">
        <v>12</v>
      </c>
      <c r="B94" s="175" t="s">
        <v>246</v>
      </c>
      <c r="C94" s="176" t="s">
        <v>20</v>
      </c>
      <c r="D94" s="217">
        <v>654.4</v>
      </c>
      <c r="E94" s="20"/>
    </row>
    <row r="95" spans="1:5" s="99" customFormat="1" ht="25.5">
      <c r="A95" s="174"/>
      <c r="B95" s="253" t="s">
        <v>334</v>
      </c>
      <c r="C95" s="176" t="s">
        <v>20</v>
      </c>
      <c r="D95" s="217">
        <f>D94*1.2</f>
        <v>785.28</v>
      </c>
      <c r="E95" s="206"/>
    </row>
    <row r="96" spans="1:6" s="99" customFormat="1" ht="12.75">
      <c r="A96" s="218"/>
      <c r="B96" s="178" t="s">
        <v>262</v>
      </c>
      <c r="C96" s="177"/>
      <c r="D96" s="219"/>
      <c r="E96" s="206"/>
      <c r="F96" s="438"/>
    </row>
    <row r="97" spans="1:5" s="99" customFormat="1" ht="12.75">
      <c r="A97" s="218">
        <v>1</v>
      </c>
      <c r="B97" s="175" t="s">
        <v>229</v>
      </c>
      <c r="C97" s="176" t="s">
        <v>20</v>
      </c>
      <c r="D97" s="402">
        <v>1335.3</v>
      </c>
      <c r="E97" s="206"/>
    </row>
    <row r="98" spans="1:5" s="99" customFormat="1" ht="12.75">
      <c r="A98" s="218">
        <v>2</v>
      </c>
      <c r="B98" s="175" t="s">
        <v>247</v>
      </c>
      <c r="C98" s="176" t="s">
        <v>20</v>
      </c>
      <c r="D98" s="402">
        <v>984.2</v>
      </c>
      <c r="E98" s="206"/>
    </row>
    <row r="99" spans="1:5" s="99" customFormat="1" ht="12.75">
      <c r="A99" s="218"/>
      <c r="B99" s="185" t="s">
        <v>230</v>
      </c>
      <c r="C99" s="176" t="s">
        <v>24</v>
      </c>
      <c r="D99" s="402">
        <f>ROUND(D98*8.5,2)</f>
        <v>8365.7</v>
      </c>
      <c r="E99" s="206"/>
    </row>
    <row r="100" spans="1:5" s="79" customFormat="1" ht="12.75">
      <c r="A100" s="218">
        <v>3</v>
      </c>
      <c r="B100" s="175" t="s">
        <v>231</v>
      </c>
      <c r="C100" s="176" t="s">
        <v>20</v>
      </c>
      <c r="D100" s="217">
        <v>984.2</v>
      </c>
      <c r="E100" s="207"/>
    </row>
    <row r="101" spans="1:5" s="79" customFormat="1" ht="12.75">
      <c r="A101" s="218"/>
      <c r="B101" s="185" t="s">
        <v>232</v>
      </c>
      <c r="C101" s="176" t="s">
        <v>30</v>
      </c>
      <c r="D101" s="217">
        <f>0.2*D100</f>
        <v>196.84000000000003</v>
      </c>
      <c r="E101" s="207"/>
    </row>
    <row r="102" spans="1:5" ht="12.75">
      <c r="A102" s="218">
        <v>4</v>
      </c>
      <c r="B102" s="175" t="s">
        <v>233</v>
      </c>
      <c r="C102" s="176" t="s">
        <v>20</v>
      </c>
      <c r="D102" s="217">
        <v>984.2</v>
      </c>
      <c r="E102" s="20"/>
    </row>
    <row r="103" spans="1:5" ht="12.75">
      <c r="A103" s="218"/>
      <c r="B103" s="185" t="s">
        <v>234</v>
      </c>
      <c r="C103" s="176" t="s">
        <v>24</v>
      </c>
      <c r="D103" s="217">
        <f>1.05*D102</f>
        <v>1033.41</v>
      </c>
      <c r="E103" s="20"/>
    </row>
    <row r="104" spans="1:5" s="79" customFormat="1" ht="12.75">
      <c r="A104" s="218">
        <v>5</v>
      </c>
      <c r="B104" s="175" t="s">
        <v>235</v>
      </c>
      <c r="C104" s="176" t="s">
        <v>20</v>
      </c>
      <c r="D104" s="217">
        <v>984.2</v>
      </c>
      <c r="E104" s="207"/>
    </row>
    <row r="105" spans="1:5" s="79" customFormat="1" ht="12.75">
      <c r="A105" s="220"/>
      <c r="B105" s="185" t="s">
        <v>236</v>
      </c>
      <c r="C105" s="176" t="s">
        <v>24</v>
      </c>
      <c r="D105" s="217">
        <f>D104*0.15</f>
        <v>147.63</v>
      </c>
      <c r="E105" s="207"/>
    </row>
    <row r="106" spans="1:5" s="79" customFormat="1" ht="12.75">
      <c r="A106" s="220">
        <v>6</v>
      </c>
      <c r="B106" s="175" t="s">
        <v>47</v>
      </c>
      <c r="C106" s="176" t="s">
        <v>20</v>
      </c>
      <c r="D106" s="217">
        <v>984.2</v>
      </c>
      <c r="E106" s="207"/>
    </row>
    <row r="107" spans="1:5" s="79" customFormat="1" ht="12.75">
      <c r="A107" s="218"/>
      <c r="B107" s="185" t="s">
        <v>248</v>
      </c>
      <c r="C107" s="176" t="s">
        <v>24</v>
      </c>
      <c r="D107" s="217">
        <f>D106*0.3</f>
        <v>295.26</v>
      </c>
      <c r="E107" s="207"/>
    </row>
    <row r="108" spans="1:5" s="79" customFormat="1" ht="12.75">
      <c r="A108" s="220">
        <v>7</v>
      </c>
      <c r="B108" s="175" t="s">
        <v>224</v>
      </c>
      <c r="C108" s="176" t="s">
        <v>20</v>
      </c>
      <c r="D108" s="217">
        <v>35.6</v>
      </c>
      <c r="E108" s="207"/>
    </row>
    <row r="109" spans="1:5" s="79" customFormat="1" ht="12.75">
      <c r="A109" s="220"/>
      <c r="B109" s="185" t="s">
        <v>225</v>
      </c>
      <c r="C109" s="176" t="s">
        <v>20</v>
      </c>
      <c r="D109" s="217">
        <f>ROUND(D108*1.09,2)</f>
        <v>38.8</v>
      </c>
      <c r="E109" s="207"/>
    </row>
    <row r="110" spans="1:5" s="79" customFormat="1" ht="12.75">
      <c r="A110" s="220">
        <v>8</v>
      </c>
      <c r="B110" s="175" t="s">
        <v>226</v>
      </c>
      <c r="C110" s="176" t="s">
        <v>20</v>
      </c>
      <c r="D110" s="217">
        <v>35.6</v>
      </c>
      <c r="E110" s="207"/>
    </row>
    <row r="111" spans="1:5" s="79" customFormat="1" ht="25.5">
      <c r="A111" s="220"/>
      <c r="B111" s="253" t="s">
        <v>335</v>
      </c>
      <c r="C111" s="176" t="s">
        <v>20</v>
      </c>
      <c r="D111" s="217">
        <f>D110*1.05</f>
        <v>37.38</v>
      </c>
      <c r="E111" s="207"/>
    </row>
    <row r="112" spans="1:5" ht="12.75">
      <c r="A112" s="220"/>
      <c r="B112" s="185" t="s">
        <v>227</v>
      </c>
      <c r="C112" s="176" t="s">
        <v>24</v>
      </c>
      <c r="D112" s="217">
        <f>3.5*D110</f>
        <v>124.60000000000001</v>
      </c>
      <c r="E112" s="20"/>
    </row>
    <row r="113" spans="1:5" s="79" customFormat="1" ht="12.75">
      <c r="A113" s="220"/>
      <c r="B113" s="185" t="s">
        <v>228</v>
      </c>
      <c r="C113" s="176" t="s">
        <v>24</v>
      </c>
      <c r="D113" s="217">
        <f>0.4*D110</f>
        <v>14.240000000000002</v>
      </c>
      <c r="E113" s="207"/>
    </row>
    <row r="114" spans="1:5" s="79" customFormat="1" ht="12.75">
      <c r="A114" s="220">
        <v>9</v>
      </c>
      <c r="B114" s="175" t="s">
        <v>231</v>
      </c>
      <c r="C114" s="176" t="s">
        <v>20</v>
      </c>
      <c r="D114" s="402">
        <v>119.4</v>
      </c>
      <c r="E114" s="207"/>
    </row>
    <row r="115" spans="1:5" s="79" customFormat="1" ht="12.75">
      <c r="A115" s="220"/>
      <c r="B115" s="185" t="s">
        <v>232</v>
      </c>
      <c r="C115" s="176" t="s">
        <v>30</v>
      </c>
      <c r="D115" s="402">
        <f>0.2*D114</f>
        <v>23.880000000000003</v>
      </c>
      <c r="E115" s="207"/>
    </row>
    <row r="116" spans="1:5" s="79" customFormat="1" ht="12.75">
      <c r="A116" s="220">
        <v>10</v>
      </c>
      <c r="B116" s="175" t="s">
        <v>233</v>
      </c>
      <c r="C116" s="176" t="s">
        <v>20</v>
      </c>
      <c r="D116" s="402">
        <v>119.4</v>
      </c>
      <c r="E116" s="207"/>
    </row>
    <row r="117" spans="1:5" s="79" customFormat="1" ht="12.75">
      <c r="A117" s="220"/>
      <c r="B117" s="185" t="s">
        <v>234</v>
      </c>
      <c r="C117" s="176" t="s">
        <v>24</v>
      </c>
      <c r="D117" s="402">
        <f>1.05*D116</f>
        <v>125.37</v>
      </c>
      <c r="E117" s="207"/>
    </row>
    <row r="118" spans="1:5" s="79" customFormat="1" ht="12.75">
      <c r="A118" s="220">
        <v>11</v>
      </c>
      <c r="B118" s="175" t="s">
        <v>235</v>
      </c>
      <c r="C118" s="176" t="s">
        <v>20</v>
      </c>
      <c r="D118" s="402">
        <v>119.4</v>
      </c>
      <c r="E118" s="207"/>
    </row>
    <row r="119" spans="1:5" s="79" customFormat="1" ht="12.75">
      <c r="A119" s="220"/>
      <c r="B119" s="185" t="s">
        <v>236</v>
      </c>
      <c r="C119" s="176" t="s">
        <v>24</v>
      </c>
      <c r="D119" s="402">
        <f>D118*0.15</f>
        <v>17.91</v>
      </c>
      <c r="E119" s="207"/>
    </row>
    <row r="120" spans="1:5" s="79" customFormat="1" ht="12.75">
      <c r="A120" s="220">
        <v>12</v>
      </c>
      <c r="B120" s="175" t="s">
        <v>47</v>
      </c>
      <c r="C120" s="176" t="s">
        <v>20</v>
      </c>
      <c r="D120" s="402">
        <v>119.4</v>
      </c>
      <c r="E120" s="207"/>
    </row>
    <row r="121" spans="1:5" ht="12.75">
      <c r="A121" s="220"/>
      <c r="B121" s="413" t="s">
        <v>523</v>
      </c>
      <c r="C121" s="176" t="s">
        <v>24</v>
      </c>
      <c r="D121" s="402">
        <f>D120*0.3</f>
        <v>35.82</v>
      </c>
      <c r="E121" s="20"/>
    </row>
    <row r="122" spans="1:5" s="79" customFormat="1" ht="12.75">
      <c r="A122" s="397">
        <v>13</v>
      </c>
      <c r="B122" s="404" t="s">
        <v>493</v>
      </c>
      <c r="C122" s="405" t="s">
        <v>20</v>
      </c>
      <c r="D122" s="402">
        <v>159.8</v>
      </c>
      <c r="E122" s="207"/>
    </row>
    <row r="123" spans="1:5" s="79" customFormat="1" ht="12.75">
      <c r="A123" s="403"/>
      <c r="B123" s="406" t="s">
        <v>494</v>
      </c>
      <c r="C123" s="405" t="s">
        <v>24</v>
      </c>
      <c r="D123" s="402">
        <f>ROUND(D122*8.5,2)</f>
        <v>1358.3</v>
      </c>
      <c r="E123" s="207"/>
    </row>
    <row r="124" spans="1:5" s="79" customFormat="1" ht="12.75">
      <c r="A124" s="220">
        <v>14</v>
      </c>
      <c r="B124" s="188" t="s">
        <v>231</v>
      </c>
      <c r="C124" s="176" t="s">
        <v>20</v>
      </c>
      <c r="D124" s="402">
        <v>159.8</v>
      </c>
      <c r="E124" s="207"/>
    </row>
    <row r="125" spans="1:5" s="79" customFormat="1" ht="12.75">
      <c r="A125" s="220"/>
      <c r="B125" s="187" t="s">
        <v>232</v>
      </c>
      <c r="C125" s="176" t="s">
        <v>30</v>
      </c>
      <c r="D125" s="402">
        <f>0.2*D124</f>
        <v>31.960000000000004</v>
      </c>
      <c r="E125" s="207"/>
    </row>
    <row r="126" spans="1:5" s="79" customFormat="1" ht="12.75">
      <c r="A126" s="220">
        <v>15</v>
      </c>
      <c r="B126" s="188" t="s">
        <v>233</v>
      </c>
      <c r="C126" s="176" t="s">
        <v>20</v>
      </c>
      <c r="D126" s="402">
        <v>159.8</v>
      </c>
      <c r="E126" s="207"/>
    </row>
    <row r="127" spans="1:5" s="79" customFormat="1" ht="12.75">
      <c r="A127" s="220"/>
      <c r="B127" s="187" t="s">
        <v>234</v>
      </c>
      <c r="C127" s="176" t="s">
        <v>24</v>
      </c>
      <c r="D127" s="402">
        <f>1.05*D126</f>
        <v>167.79000000000002</v>
      </c>
      <c r="E127" s="207"/>
    </row>
    <row r="128" spans="1:5" s="79" customFormat="1" ht="12.75">
      <c r="A128" s="220">
        <v>16</v>
      </c>
      <c r="B128" s="188" t="s">
        <v>235</v>
      </c>
      <c r="C128" s="176" t="s">
        <v>20</v>
      </c>
      <c r="D128" s="402">
        <v>159.8</v>
      </c>
      <c r="E128" s="207"/>
    </row>
    <row r="129" spans="1:5" s="79" customFormat="1" ht="12.75">
      <c r="A129" s="220"/>
      <c r="B129" s="187" t="s">
        <v>236</v>
      </c>
      <c r="C129" s="176" t="s">
        <v>24</v>
      </c>
      <c r="D129" s="402">
        <f>D128*0.15</f>
        <v>23.970000000000002</v>
      </c>
      <c r="E129" s="207"/>
    </row>
    <row r="130" spans="1:5" s="79" customFormat="1" ht="12.75">
      <c r="A130" s="220">
        <v>17</v>
      </c>
      <c r="B130" s="188" t="s">
        <v>47</v>
      </c>
      <c r="C130" s="176" t="s">
        <v>20</v>
      </c>
      <c r="D130" s="402">
        <v>159.8</v>
      </c>
      <c r="E130" s="207"/>
    </row>
    <row r="131" spans="1:5" s="79" customFormat="1" ht="12.75">
      <c r="A131" s="220"/>
      <c r="B131" s="187" t="s">
        <v>248</v>
      </c>
      <c r="C131" s="176" t="s">
        <v>24</v>
      </c>
      <c r="D131" s="402">
        <f>D130*0.3</f>
        <v>47.940000000000005</v>
      </c>
      <c r="E131" s="207"/>
    </row>
    <row r="132" spans="1:5" s="79" customFormat="1" ht="12.75">
      <c r="A132" s="397">
        <v>18</v>
      </c>
      <c r="B132" s="404" t="s">
        <v>495</v>
      </c>
      <c r="C132" s="405" t="s">
        <v>20</v>
      </c>
      <c r="D132" s="402">
        <v>36.3</v>
      </c>
      <c r="E132" s="207"/>
    </row>
    <row r="133" spans="1:5" s="79" customFormat="1" ht="25.5">
      <c r="A133" s="397"/>
      <c r="B133" s="406" t="s">
        <v>335</v>
      </c>
      <c r="C133" s="405" t="s">
        <v>20</v>
      </c>
      <c r="D133" s="402">
        <f>D132*1.05</f>
        <v>38.115</v>
      </c>
      <c r="E133" s="207"/>
    </row>
    <row r="134" spans="1:5" s="79" customFormat="1" ht="12.75">
      <c r="A134" s="397"/>
      <c r="B134" s="406" t="s">
        <v>227</v>
      </c>
      <c r="C134" s="405" t="s">
        <v>24</v>
      </c>
      <c r="D134" s="402">
        <f>3.5*D132</f>
        <v>127.04999999999998</v>
      </c>
      <c r="E134" s="207"/>
    </row>
    <row r="135" spans="1:5" s="79" customFormat="1" ht="13.5" customHeight="1">
      <c r="A135" s="397"/>
      <c r="B135" s="406" t="s">
        <v>228</v>
      </c>
      <c r="C135" s="405" t="s">
        <v>24</v>
      </c>
      <c r="D135" s="402">
        <f>0.4*D132</f>
        <v>14.52</v>
      </c>
      <c r="E135" s="207"/>
    </row>
    <row r="136" spans="1:6" ht="12.75">
      <c r="A136" s="173"/>
      <c r="B136" s="189" t="s">
        <v>296</v>
      </c>
      <c r="C136" s="179"/>
      <c r="D136" s="221"/>
      <c r="E136" s="20"/>
      <c r="F136" s="45"/>
    </row>
    <row r="137" spans="1:5" s="79" customFormat="1" ht="12.75">
      <c r="A137" s="218">
        <v>1</v>
      </c>
      <c r="B137" s="188" t="s">
        <v>299</v>
      </c>
      <c r="C137" s="176" t="s">
        <v>20</v>
      </c>
      <c r="D137" s="217">
        <v>654.4</v>
      </c>
      <c r="E137" s="207"/>
    </row>
    <row r="138" spans="1:5" s="79" customFormat="1" ht="25.5">
      <c r="A138" s="218"/>
      <c r="B138" s="187" t="s">
        <v>297</v>
      </c>
      <c r="C138" s="176" t="s">
        <v>20</v>
      </c>
      <c r="D138" s="217">
        <f>D137*1.05</f>
        <v>687.12</v>
      </c>
      <c r="E138" s="207"/>
    </row>
    <row r="139" spans="1:5" s="79" customFormat="1" ht="25.5">
      <c r="A139" s="218"/>
      <c r="B139" s="254" t="s">
        <v>336</v>
      </c>
      <c r="C139" s="255" t="s">
        <v>20</v>
      </c>
      <c r="D139" s="217">
        <f>D137*1.05</f>
        <v>687.12</v>
      </c>
      <c r="E139" s="207"/>
    </row>
    <row r="140" spans="1:5" s="79" customFormat="1" ht="12.75">
      <c r="A140" s="218"/>
      <c r="B140" s="254" t="s">
        <v>298</v>
      </c>
      <c r="C140" s="255" t="s">
        <v>20</v>
      </c>
      <c r="D140" s="217">
        <f>D137*1.1</f>
        <v>719.84</v>
      </c>
      <c r="E140" s="207"/>
    </row>
    <row r="141" spans="1:5" s="79" customFormat="1" ht="12.75">
      <c r="A141" s="218">
        <v>2</v>
      </c>
      <c r="B141" s="256" t="s">
        <v>301</v>
      </c>
      <c r="C141" s="255" t="s">
        <v>20</v>
      </c>
      <c r="D141" s="217">
        <v>40.4</v>
      </c>
      <c r="E141" s="207"/>
    </row>
    <row r="142" spans="1:5" s="79" customFormat="1" ht="25.5">
      <c r="A142" s="218"/>
      <c r="B142" s="254" t="s">
        <v>297</v>
      </c>
      <c r="C142" s="255" t="s">
        <v>20</v>
      </c>
      <c r="D142" s="217">
        <f>D141*1.05</f>
        <v>42.42</v>
      </c>
      <c r="E142" s="207"/>
    </row>
    <row r="143" spans="1:5" s="79" customFormat="1" ht="25.5">
      <c r="A143" s="218"/>
      <c r="B143" s="413" t="s">
        <v>508</v>
      </c>
      <c r="C143" s="255" t="s">
        <v>20</v>
      </c>
      <c r="D143" s="217">
        <f>D141*1.05</f>
        <v>42.42</v>
      </c>
      <c r="E143" s="207"/>
    </row>
    <row r="144" spans="1:5" s="79" customFormat="1" ht="12.75">
      <c r="A144" s="218"/>
      <c r="B144" s="254" t="s">
        <v>300</v>
      </c>
      <c r="C144" s="255" t="s">
        <v>20</v>
      </c>
      <c r="D144" s="217">
        <f>D141*1.1</f>
        <v>44.440000000000005</v>
      </c>
      <c r="E144" s="207"/>
    </row>
    <row r="145" spans="1:5" s="79" customFormat="1" ht="12.75">
      <c r="A145" s="218">
        <v>3</v>
      </c>
      <c r="B145" s="256" t="s">
        <v>302</v>
      </c>
      <c r="C145" s="255" t="s">
        <v>20</v>
      </c>
      <c r="D145" s="217">
        <v>54.8</v>
      </c>
      <c r="E145" s="207"/>
    </row>
    <row r="146" spans="1:5" s="79" customFormat="1" ht="25.5">
      <c r="A146" s="218"/>
      <c r="B146" s="254" t="s">
        <v>297</v>
      </c>
      <c r="C146" s="255" t="s">
        <v>20</v>
      </c>
      <c r="D146" s="217">
        <v>54.8</v>
      </c>
      <c r="E146" s="207"/>
    </row>
    <row r="147" spans="1:5" s="79" customFormat="1" ht="25.5">
      <c r="A147" s="218"/>
      <c r="B147" s="254" t="s">
        <v>303</v>
      </c>
      <c r="C147" s="255" t="s">
        <v>20</v>
      </c>
      <c r="D147" s="217">
        <f>D145*1.05</f>
        <v>57.54</v>
      </c>
      <c r="E147" s="207"/>
    </row>
    <row r="148" spans="1:5" s="79" customFormat="1" ht="12.75">
      <c r="A148" s="218">
        <v>4</v>
      </c>
      <c r="B148" s="256" t="s">
        <v>304</v>
      </c>
      <c r="C148" s="255" t="s">
        <v>20</v>
      </c>
      <c r="D148" s="217">
        <v>169.1</v>
      </c>
      <c r="E148" s="207"/>
    </row>
    <row r="149" spans="1:5" s="79" customFormat="1" ht="25.5">
      <c r="A149" s="218"/>
      <c r="B149" s="413" t="s">
        <v>499</v>
      </c>
      <c r="C149" s="255" t="s">
        <v>20</v>
      </c>
      <c r="D149" s="217">
        <f>ROUND(D148*1.05,2)</f>
        <v>177.56</v>
      </c>
      <c r="E149" s="207"/>
    </row>
    <row r="150" spans="1:5" s="79" customFormat="1" ht="12.75">
      <c r="A150" s="414"/>
      <c r="B150" s="413" t="s">
        <v>500</v>
      </c>
      <c r="C150" s="405" t="s">
        <v>20</v>
      </c>
      <c r="D150" s="402">
        <f>ROUND(125.1*1.05,2)</f>
        <v>131.36</v>
      </c>
      <c r="E150" s="207"/>
    </row>
    <row r="151" spans="1:5" s="79" customFormat="1" ht="12.75">
      <c r="A151" s="218"/>
      <c r="B151" s="254" t="s">
        <v>305</v>
      </c>
      <c r="C151" s="255" t="s">
        <v>20</v>
      </c>
      <c r="D151" s="217">
        <v>169.1</v>
      </c>
      <c r="E151" s="207"/>
    </row>
    <row r="152" spans="1:5" s="79" customFormat="1" ht="12.75">
      <c r="A152" s="218">
        <v>5</v>
      </c>
      <c r="B152" s="401" t="s">
        <v>491</v>
      </c>
      <c r="C152" s="255" t="s">
        <v>20</v>
      </c>
      <c r="D152" s="217">
        <v>999.8</v>
      </c>
      <c r="E152" s="207"/>
    </row>
    <row r="153" spans="1:5" ht="12.75">
      <c r="A153" s="218"/>
      <c r="B153" s="190" t="s">
        <v>29</v>
      </c>
      <c r="C153" s="255" t="s">
        <v>30</v>
      </c>
      <c r="D153" s="217">
        <f>0.2*D152</f>
        <v>199.96</v>
      </c>
      <c r="E153" s="20"/>
    </row>
    <row r="154" spans="1:5" s="79" customFormat="1" ht="12.75">
      <c r="A154" s="218">
        <v>6</v>
      </c>
      <c r="B154" s="401" t="s">
        <v>492</v>
      </c>
      <c r="C154" s="176" t="s">
        <v>20</v>
      </c>
      <c r="D154" s="217">
        <v>999.8</v>
      </c>
      <c r="E154" s="207"/>
    </row>
    <row r="155" spans="1:5" s="79" customFormat="1" ht="12.75">
      <c r="A155" s="218"/>
      <c r="B155" s="191" t="s">
        <v>57</v>
      </c>
      <c r="C155" s="176" t="s">
        <v>24</v>
      </c>
      <c r="D155" s="217">
        <f>D154*0.3</f>
        <v>299.94</v>
      </c>
      <c r="E155" s="207"/>
    </row>
    <row r="156" spans="1:5" ht="12.75">
      <c r="A156" s="220">
        <v>7</v>
      </c>
      <c r="B156" s="168" t="s">
        <v>48</v>
      </c>
      <c r="C156" s="169" t="s">
        <v>20</v>
      </c>
      <c r="D156" s="222">
        <v>95.17</v>
      </c>
      <c r="E156" s="20"/>
    </row>
    <row r="157" spans="1:5" s="79" customFormat="1" ht="12.75">
      <c r="A157" s="220"/>
      <c r="B157" s="170" t="s">
        <v>56</v>
      </c>
      <c r="C157" s="169" t="s">
        <v>24</v>
      </c>
      <c r="D157" s="222">
        <f>ROUND(D156*1.5,2)</f>
        <v>142.76</v>
      </c>
      <c r="E157" s="207"/>
    </row>
    <row r="158" spans="1:5" s="79" customFormat="1" ht="12.75">
      <c r="A158" s="218"/>
      <c r="B158" s="171" t="s">
        <v>29</v>
      </c>
      <c r="C158" s="172" t="s">
        <v>30</v>
      </c>
      <c r="D158" s="223">
        <f>ROUND(D156*0.15,2)</f>
        <v>14.28</v>
      </c>
      <c r="E158" s="207"/>
    </row>
    <row r="159" spans="1:5" s="79" customFormat="1" ht="12.75">
      <c r="A159" s="220">
        <v>8</v>
      </c>
      <c r="B159" s="168" t="s">
        <v>49</v>
      </c>
      <c r="C159" s="169" t="s">
        <v>20</v>
      </c>
      <c r="D159" s="222">
        <f>D156</f>
        <v>95.17</v>
      </c>
      <c r="E159" s="207"/>
    </row>
    <row r="160" spans="1:5" ht="12.75">
      <c r="A160" s="220"/>
      <c r="B160" s="170" t="s">
        <v>57</v>
      </c>
      <c r="C160" s="169" t="s">
        <v>30</v>
      </c>
      <c r="D160" s="222">
        <f>ROUND(D159*0.32,2)</f>
        <v>30.45</v>
      </c>
      <c r="E160" s="20"/>
    </row>
    <row r="161" spans="1:7" ht="12.75">
      <c r="A161" s="397">
        <v>9</v>
      </c>
      <c r="B161" s="398" t="s">
        <v>490</v>
      </c>
      <c r="C161" s="399" t="s">
        <v>60</v>
      </c>
      <c r="D161" s="400">
        <v>45</v>
      </c>
      <c r="E161" s="207"/>
      <c r="F161" s="79"/>
      <c r="G161" s="79"/>
    </row>
    <row r="162" spans="1:6" ht="12.75">
      <c r="A162" s="218"/>
      <c r="B162" s="163" t="s">
        <v>306</v>
      </c>
      <c r="C162" s="85"/>
      <c r="D162" s="212"/>
      <c r="E162" s="20"/>
      <c r="F162" s="45"/>
    </row>
    <row r="163" spans="1:5" s="79" customFormat="1" ht="12.75">
      <c r="A163" s="218">
        <v>1</v>
      </c>
      <c r="B163" s="257" t="s">
        <v>502</v>
      </c>
      <c r="C163" s="87" t="s">
        <v>20</v>
      </c>
      <c r="D163" s="224">
        <v>62.3</v>
      </c>
      <c r="E163" s="207"/>
    </row>
    <row r="164" spans="1:5" s="79" customFormat="1" ht="12.75">
      <c r="A164" s="218"/>
      <c r="B164" s="88" t="s">
        <v>37</v>
      </c>
      <c r="C164" s="432" t="s">
        <v>60</v>
      </c>
      <c r="D164" s="224">
        <f>ROUND(D163*2.5*2,2)</f>
        <v>311.5</v>
      </c>
      <c r="E164" s="207"/>
    </row>
    <row r="165" spans="1:5" s="79" customFormat="1" ht="12.75">
      <c r="A165" s="218"/>
      <c r="B165" s="88" t="s">
        <v>38</v>
      </c>
      <c r="C165" s="432" t="s">
        <v>60</v>
      </c>
      <c r="D165" s="224">
        <f>ROUND(D163*0.74*1.05*2,2)</f>
        <v>96.81</v>
      </c>
      <c r="E165" s="207"/>
    </row>
    <row r="166" spans="1:5" s="79" customFormat="1" ht="12.75">
      <c r="A166" s="218"/>
      <c r="B166" s="103" t="s">
        <v>39</v>
      </c>
      <c r="C166" s="441" t="s">
        <v>60</v>
      </c>
      <c r="D166" s="224">
        <f>D165</f>
        <v>96.81</v>
      </c>
      <c r="E166" s="207"/>
    </row>
    <row r="167" spans="1:5" s="79" customFormat="1" ht="12.75">
      <c r="A167" s="218"/>
      <c r="B167" s="103" t="s">
        <v>40</v>
      </c>
      <c r="C167" s="104" t="s">
        <v>61</v>
      </c>
      <c r="D167" s="224">
        <f>ROUND(D165/0.15,0)</f>
        <v>645</v>
      </c>
      <c r="E167" s="207"/>
    </row>
    <row r="168" spans="1:5" s="79" customFormat="1" ht="12.75">
      <c r="A168" s="218"/>
      <c r="B168" s="88" t="s">
        <v>41</v>
      </c>
      <c r="C168" s="87" t="s">
        <v>61</v>
      </c>
      <c r="D168" s="224">
        <f>D167</f>
        <v>645</v>
      </c>
      <c r="E168" s="207"/>
    </row>
    <row r="169" spans="1:5" s="79" customFormat="1" ht="12.75">
      <c r="A169" s="218"/>
      <c r="B169" s="88" t="s">
        <v>312</v>
      </c>
      <c r="C169" s="87" t="s">
        <v>20</v>
      </c>
      <c r="D169" s="224">
        <f>D163*1.2</f>
        <v>74.75999999999999</v>
      </c>
      <c r="E169" s="207"/>
    </row>
    <row r="170" spans="1:5" s="79" customFormat="1" ht="12.75">
      <c r="A170" s="218"/>
      <c r="B170" s="415" t="s">
        <v>503</v>
      </c>
      <c r="C170" s="87" t="s">
        <v>20</v>
      </c>
      <c r="D170" s="224">
        <f>D163*4*1.2</f>
        <v>299.03999999999996</v>
      </c>
      <c r="E170" s="207"/>
    </row>
    <row r="171" spans="1:5" s="79" customFormat="1" ht="12.75">
      <c r="A171" s="218"/>
      <c r="B171" s="415" t="s">
        <v>504</v>
      </c>
      <c r="C171" s="87" t="s">
        <v>61</v>
      </c>
      <c r="D171" s="225">
        <f>ROUND(D163*4*20,0)</f>
        <v>4984</v>
      </c>
      <c r="E171" s="207"/>
    </row>
    <row r="172" spans="1:5" s="79" customFormat="1" ht="12.75">
      <c r="A172" s="218"/>
      <c r="B172" s="444" t="s">
        <v>42</v>
      </c>
      <c r="C172" s="445" t="s">
        <v>61</v>
      </c>
      <c r="D172" s="225">
        <v>6</v>
      </c>
      <c r="E172" s="207"/>
    </row>
    <row r="173" spans="1:5" s="79" customFormat="1" ht="12.75">
      <c r="A173" s="218"/>
      <c r="B173" s="444" t="s">
        <v>52</v>
      </c>
      <c r="C173" s="445" t="s">
        <v>24</v>
      </c>
      <c r="D173" s="224">
        <f>ROUND(D163*0.25*1.1*4,2)</f>
        <v>68.53</v>
      </c>
      <c r="E173" s="207"/>
    </row>
    <row r="174" spans="1:5" s="79" customFormat="1" ht="12.75">
      <c r="A174" s="218"/>
      <c r="B174" s="88" t="s">
        <v>21</v>
      </c>
      <c r="C174" s="87" t="s">
        <v>20</v>
      </c>
      <c r="D174" s="224">
        <f>D163</f>
        <v>62.3</v>
      </c>
      <c r="E174" s="207"/>
    </row>
    <row r="175" spans="1:5" s="79" customFormat="1" ht="12.75">
      <c r="A175" s="218">
        <v>2</v>
      </c>
      <c r="B175" s="102" t="s">
        <v>307</v>
      </c>
      <c r="C175" s="87" t="s">
        <v>20</v>
      </c>
      <c r="D175" s="224">
        <v>39.3</v>
      </c>
      <c r="E175" s="207"/>
    </row>
    <row r="176" spans="1:5" s="79" customFormat="1" ht="12.75">
      <c r="A176" s="218"/>
      <c r="B176" s="88" t="s">
        <v>308</v>
      </c>
      <c r="C176" s="432" t="s">
        <v>60</v>
      </c>
      <c r="D176" s="224">
        <f>ROUND(D175*2.5*2,2)</f>
        <v>196.5</v>
      </c>
      <c r="E176" s="207"/>
    </row>
    <row r="177" spans="1:5" s="79" customFormat="1" ht="12.75">
      <c r="A177" s="218"/>
      <c r="B177" s="88" t="s">
        <v>311</v>
      </c>
      <c r="C177" s="432" t="s">
        <v>60</v>
      </c>
      <c r="D177" s="224">
        <f>ROUND(D175*0.74*1.05*2,2)</f>
        <v>61.07</v>
      </c>
      <c r="E177" s="207"/>
    </row>
    <row r="178" spans="1:5" s="79" customFormat="1" ht="12.75">
      <c r="A178" s="218"/>
      <c r="B178" s="103" t="s">
        <v>310</v>
      </c>
      <c r="C178" s="432" t="s">
        <v>60</v>
      </c>
      <c r="D178" s="224">
        <f>D177</f>
        <v>61.07</v>
      </c>
      <c r="E178" s="207"/>
    </row>
    <row r="179" spans="1:5" s="79" customFormat="1" ht="12.75">
      <c r="A179" s="218"/>
      <c r="B179" s="103" t="s">
        <v>309</v>
      </c>
      <c r="C179" s="104" t="s">
        <v>61</v>
      </c>
      <c r="D179" s="224">
        <f>ROUND(D177/0.15,0)</f>
        <v>407</v>
      </c>
      <c r="E179" s="207"/>
    </row>
    <row r="180" spans="1:5" ht="12.75">
      <c r="A180" s="218"/>
      <c r="B180" s="88" t="s">
        <v>41</v>
      </c>
      <c r="C180" s="87" t="s">
        <v>61</v>
      </c>
      <c r="D180" s="224">
        <f>D179</f>
        <v>407</v>
      </c>
      <c r="E180" s="20"/>
    </row>
    <row r="181" spans="1:5" s="79" customFormat="1" ht="12.75">
      <c r="A181" s="218"/>
      <c r="B181" s="88" t="s">
        <v>313</v>
      </c>
      <c r="C181" s="87" t="s">
        <v>20</v>
      </c>
      <c r="D181" s="224">
        <f>ROUND(D175*2,2)</f>
        <v>78.6</v>
      </c>
      <c r="E181" s="207"/>
    </row>
    <row r="182" spans="1:5" s="79" customFormat="1" ht="12.75">
      <c r="A182" s="218"/>
      <c r="B182" s="415" t="s">
        <v>505</v>
      </c>
      <c r="C182" s="87" t="s">
        <v>20</v>
      </c>
      <c r="D182" s="224">
        <f>ROUND(D175*4.4,2)</f>
        <v>172.92</v>
      </c>
      <c r="E182" s="207"/>
    </row>
    <row r="183" spans="1:5" s="79" customFormat="1" ht="12.75">
      <c r="A183" s="218"/>
      <c r="B183" s="415" t="s">
        <v>504</v>
      </c>
      <c r="C183" s="87" t="s">
        <v>61</v>
      </c>
      <c r="D183" s="225">
        <f>ROUND(D175*4*20,0)</f>
        <v>3144</v>
      </c>
      <c r="E183" s="207"/>
    </row>
    <row r="184" spans="1:5" s="79" customFormat="1" ht="12.75">
      <c r="A184" s="446"/>
      <c r="B184" s="250" t="s">
        <v>42</v>
      </c>
      <c r="C184" s="409" t="s">
        <v>61</v>
      </c>
      <c r="D184" s="447">
        <v>6</v>
      </c>
      <c r="E184" s="207"/>
    </row>
    <row r="185" spans="1:5" s="79" customFormat="1" ht="12.75">
      <c r="A185" s="446"/>
      <c r="B185" s="250" t="s">
        <v>52</v>
      </c>
      <c r="C185" s="409" t="s">
        <v>24</v>
      </c>
      <c r="D185" s="448">
        <f>ROUND(D175*0.25*1.1*4,2)</f>
        <v>43.23</v>
      </c>
      <c r="E185" s="207"/>
    </row>
    <row r="186" spans="1:5" s="79" customFormat="1" ht="12.75">
      <c r="A186" s="218"/>
      <c r="B186" s="186" t="s">
        <v>21</v>
      </c>
      <c r="C186" s="183" t="s">
        <v>20</v>
      </c>
      <c r="D186" s="226">
        <f>D175</f>
        <v>39.3</v>
      </c>
      <c r="E186" s="207"/>
    </row>
    <row r="187" spans="1:5" s="79" customFormat="1" ht="12.75">
      <c r="A187" s="218">
        <v>3</v>
      </c>
      <c r="B187" s="416" t="s">
        <v>507</v>
      </c>
      <c r="C187" s="87" t="s">
        <v>20</v>
      </c>
      <c r="D187" s="224">
        <v>13.8</v>
      </c>
      <c r="E187" s="207"/>
    </row>
    <row r="188" spans="1:5" s="79" customFormat="1" ht="12.75">
      <c r="A188" s="218"/>
      <c r="B188" s="88" t="s">
        <v>37</v>
      </c>
      <c r="C188" s="432" t="s">
        <v>60</v>
      </c>
      <c r="D188" s="224">
        <f>ROUND(D187*2.5*2,2)</f>
        <v>69</v>
      </c>
      <c r="E188" s="207"/>
    </row>
    <row r="189" spans="1:5" s="79" customFormat="1" ht="12.75">
      <c r="A189" s="218"/>
      <c r="B189" s="88" t="s">
        <v>311</v>
      </c>
      <c r="C189" s="432" t="s">
        <v>60</v>
      </c>
      <c r="D189" s="224">
        <f>ROUND(D187*0.74*1.05*2,2)</f>
        <v>21.45</v>
      </c>
      <c r="E189" s="207"/>
    </row>
    <row r="190" spans="1:5" s="79" customFormat="1" ht="12.75">
      <c r="A190" s="218"/>
      <c r="B190" s="103" t="s">
        <v>310</v>
      </c>
      <c r="C190" s="432" t="s">
        <v>60</v>
      </c>
      <c r="D190" s="224">
        <f>D189</f>
        <v>21.45</v>
      </c>
      <c r="E190" s="207"/>
    </row>
    <row r="191" spans="1:5" s="79" customFormat="1" ht="12.75">
      <c r="A191" s="218"/>
      <c r="B191" s="103" t="s">
        <v>309</v>
      </c>
      <c r="C191" s="104" t="s">
        <v>61</v>
      </c>
      <c r="D191" s="224">
        <f>ROUND(D189/0.15,0)</f>
        <v>143</v>
      </c>
      <c r="E191" s="207"/>
    </row>
    <row r="192" spans="1:5" s="99" customFormat="1" ht="12.75">
      <c r="A192" s="218"/>
      <c r="B192" s="88" t="s">
        <v>41</v>
      </c>
      <c r="C192" s="87" t="s">
        <v>61</v>
      </c>
      <c r="D192" s="224">
        <f>D191</f>
        <v>143</v>
      </c>
      <c r="E192" s="206"/>
    </row>
    <row r="193" spans="1:5" s="99" customFormat="1" ht="12.75">
      <c r="A193" s="218"/>
      <c r="B193" s="88" t="s">
        <v>314</v>
      </c>
      <c r="C193" s="87" t="s">
        <v>20</v>
      </c>
      <c r="D193" s="224">
        <f>ROUND(D187*2,2)</f>
        <v>27.6</v>
      </c>
      <c r="E193" s="206"/>
    </row>
    <row r="194" spans="1:5" s="99" customFormat="1" ht="12.75">
      <c r="A194" s="218"/>
      <c r="B194" s="415" t="s">
        <v>506</v>
      </c>
      <c r="C194" s="87" t="s">
        <v>20</v>
      </c>
      <c r="D194" s="224">
        <f>ROUND(D187*4.4,2)</f>
        <v>60.72</v>
      </c>
      <c r="E194" s="206"/>
    </row>
    <row r="195" spans="1:5" s="99" customFormat="1" ht="12.75">
      <c r="A195" s="218"/>
      <c r="B195" s="415" t="s">
        <v>504</v>
      </c>
      <c r="C195" s="87" t="s">
        <v>61</v>
      </c>
      <c r="D195" s="225">
        <f>ROUND(D187*4*20,0)</f>
        <v>1104</v>
      </c>
      <c r="E195" s="206"/>
    </row>
    <row r="196" spans="1:8" s="99" customFormat="1" ht="12.75">
      <c r="A196" s="446"/>
      <c r="B196" s="250" t="s">
        <v>42</v>
      </c>
      <c r="C196" s="409" t="s">
        <v>61</v>
      </c>
      <c r="D196" s="447">
        <v>2</v>
      </c>
      <c r="E196" s="207"/>
      <c r="F196" s="79"/>
      <c r="G196" s="79"/>
      <c r="H196" s="79"/>
    </row>
    <row r="197" spans="1:8" s="99" customFormat="1" ht="12.75">
      <c r="A197" s="446"/>
      <c r="B197" s="250" t="s">
        <v>52</v>
      </c>
      <c r="C197" s="409" t="s">
        <v>24</v>
      </c>
      <c r="D197" s="448">
        <f>ROUND(D187*0.25*1.1*4,2)</f>
        <v>15.18</v>
      </c>
      <c r="E197" s="207"/>
      <c r="F197" s="79"/>
      <c r="G197" s="79"/>
      <c r="H197" s="79"/>
    </row>
    <row r="198" spans="1:5" ht="12.75">
      <c r="A198" s="218"/>
      <c r="B198" s="88" t="s">
        <v>21</v>
      </c>
      <c r="C198" s="87" t="s">
        <v>20</v>
      </c>
      <c r="D198" s="224">
        <f>D187</f>
        <v>13.8</v>
      </c>
      <c r="E198" s="20"/>
    </row>
    <row r="199" spans="1:5" s="79" customFormat="1" ht="38.25">
      <c r="A199" s="218">
        <v>4</v>
      </c>
      <c r="B199" s="416" t="s">
        <v>524</v>
      </c>
      <c r="C199" s="418" t="s">
        <v>60</v>
      </c>
      <c r="D199" s="227">
        <v>5.3</v>
      </c>
      <c r="E199" s="207"/>
    </row>
    <row r="200" spans="1:5" s="79" customFormat="1" ht="12.75">
      <c r="A200" s="414"/>
      <c r="B200" s="417"/>
      <c r="C200" s="418"/>
      <c r="D200" s="419"/>
      <c r="E200" s="207"/>
    </row>
    <row r="201" spans="1:6" s="79" customFormat="1" ht="12.75">
      <c r="A201" s="89"/>
      <c r="B201" s="184" t="s">
        <v>315</v>
      </c>
      <c r="C201" s="75"/>
      <c r="D201" s="228"/>
      <c r="E201" s="207"/>
      <c r="F201" s="40"/>
    </row>
    <row r="202" spans="1:5" s="79" customFormat="1" ht="38.25">
      <c r="A202" s="101">
        <v>1</v>
      </c>
      <c r="B202" s="100" t="s">
        <v>337</v>
      </c>
      <c r="C202" s="98" t="s">
        <v>61</v>
      </c>
      <c r="D202" s="229">
        <v>2</v>
      </c>
      <c r="E202" s="207"/>
    </row>
    <row r="203" spans="1:5" s="79" customFormat="1" ht="51">
      <c r="A203" s="101">
        <f>A202+1</f>
        <v>2</v>
      </c>
      <c r="B203" s="100" t="s">
        <v>338</v>
      </c>
      <c r="C203" s="98" t="s">
        <v>61</v>
      </c>
      <c r="D203" s="229">
        <v>1</v>
      </c>
      <c r="E203" s="207"/>
    </row>
    <row r="204" spans="1:5" s="79" customFormat="1" ht="51">
      <c r="A204" s="101">
        <f aca="true" t="shared" si="1" ref="A204:A212">A203+1</f>
        <v>3</v>
      </c>
      <c r="B204" s="100" t="s">
        <v>339</v>
      </c>
      <c r="C204" s="98" t="s">
        <v>61</v>
      </c>
      <c r="D204" s="229">
        <v>2</v>
      </c>
      <c r="E204" s="207"/>
    </row>
    <row r="205" spans="1:5" s="79" customFormat="1" ht="51">
      <c r="A205" s="101">
        <f t="shared" si="1"/>
        <v>4</v>
      </c>
      <c r="B205" s="100" t="s">
        <v>340</v>
      </c>
      <c r="C205" s="98" t="s">
        <v>61</v>
      </c>
      <c r="D205" s="229">
        <v>2</v>
      </c>
      <c r="E205" s="207"/>
    </row>
    <row r="206" spans="1:5" s="79" customFormat="1" ht="51">
      <c r="A206" s="101">
        <f t="shared" si="1"/>
        <v>5</v>
      </c>
      <c r="B206" s="100" t="s">
        <v>341</v>
      </c>
      <c r="C206" s="98" t="s">
        <v>61</v>
      </c>
      <c r="D206" s="229">
        <v>2</v>
      </c>
      <c r="E206" s="207"/>
    </row>
    <row r="207" spans="1:5" s="99" customFormat="1" ht="51">
      <c r="A207" s="101">
        <f t="shared" si="1"/>
        <v>6</v>
      </c>
      <c r="B207" s="100" t="s">
        <v>342</v>
      </c>
      <c r="C207" s="98" t="s">
        <v>61</v>
      </c>
      <c r="D207" s="229">
        <v>3</v>
      </c>
      <c r="E207" s="206"/>
    </row>
    <row r="208" spans="1:5" s="99" customFormat="1" ht="25.5">
      <c r="A208" s="101">
        <f t="shared" si="1"/>
        <v>7</v>
      </c>
      <c r="B208" s="100" t="s">
        <v>295</v>
      </c>
      <c r="C208" s="98" t="s">
        <v>61</v>
      </c>
      <c r="D208" s="229">
        <v>1</v>
      </c>
      <c r="E208" s="206"/>
    </row>
    <row r="209" spans="1:5" s="99" customFormat="1" ht="38.25">
      <c r="A209" s="101">
        <f t="shared" si="1"/>
        <v>8</v>
      </c>
      <c r="B209" s="412" t="s">
        <v>501</v>
      </c>
      <c r="C209" s="98" t="s">
        <v>61</v>
      </c>
      <c r="D209" s="229">
        <v>2</v>
      </c>
      <c r="E209" s="206"/>
    </row>
    <row r="210" spans="1:5" s="99" customFormat="1" ht="12.75">
      <c r="A210" s="101">
        <f t="shared" si="1"/>
        <v>9</v>
      </c>
      <c r="B210" s="100" t="s">
        <v>28</v>
      </c>
      <c r="C210" s="440" t="s">
        <v>60</v>
      </c>
      <c r="D210" s="229">
        <v>72.6</v>
      </c>
      <c r="E210" s="206"/>
    </row>
    <row r="211" spans="1:5" s="99" customFormat="1" ht="12.75">
      <c r="A211" s="101">
        <f t="shared" si="1"/>
        <v>10</v>
      </c>
      <c r="B211" s="66" t="s">
        <v>21</v>
      </c>
      <c r="C211" s="80" t="s">
        <v>376</v>
      </c>
      <c r="D211" s="230">
        <f>SUM(D202:D209)</f>
        <v>15</v>
      </c>
      <c r="E211" s="206"/>
    </row>
    <row r="212" spans="1:5" s="99" customFormat="1" ht="25.5">
      <c r="A212" s="101">
        <f t="shared" si="1"/>
        <v>11</v>
      </c>
      <c r="B212" s="13" t="s">
        <v>36</v>
      </c>
      <c r="C212" s="442" t="s">
        <v>60</v>
      </c>
      <c r="D212" s="224">
        <v>72.6</v>
      </c>
      <c r="E212" s="206"/>
    </row>
    <row r="213" spans="1:6" s="79" customFormat="1" ht="12.75">
      <c r="A213" s="89"/>
      <c r="B213" s="394" t="s">
        <v>316</v>
      </c>
      <c r="C213" s="393"/>
      <c r="D213" s="392"/>
      <c r="E213" s="207"/>
      <c r="F213" s="40"/>
    </row>
    <row r="214" spans="1:5" s="79" customFormat="1" ht="12.75">
      <c r="A214" s="89">
        <v>1</v>
      </c>
      <c r="B214" s="100" t="s">
        <v>317</v>
      </c>
      <c r="C214" s="98" t="s">
        <v>61</v>
      </c>
      <c r="D214" s="229">
        <v>10</v>
      </c>
      <c r="E214" s="207"/>
    </row>
    <row r="215" spans="1:5" s="79" customFormat="1" ht="12.75">
      <c r="A215" s="89">
        <v>2</v>
      </c>
      <c r="B215" s="100" t="s">
        <v>318</v>
      </c>
      <c r="C215" s="98" t="s">
        <v>61</v>
      </c>
      <c r="D215" s="229">
        <v>2</v>
      </c>
      <c r="E215" s="207"/>
    </row>
    <row r="216" spans="1:5" s="79" customFormat="1" ht="12.75">
      <c r="A216" s="89">
        <v>3</v>
      </c>
      <c r="B216" s="100" t="s">
        <v>319</v>
      </c>
      <c r="C216" s="98" t="s">
        <v>61</v>
      </c>
      <c r="D216" s="229">
        <v>20</v>
      </c>
      <c r="E216" s="207"/>
    </row>
    <row r="217" spans="1:5" s="79" customFormat="1" ht="12.75">
      <c r="A217" s="89">
        <v>4</v>
      </c>
      <c r="B217" s="100" t="s">
        <v>320</v>
      </c>
      <c r="C217" s="98" t="s">
        <v>61</v>
      </c>
      <c r="D217" s="229">
        <v>1</v>
      </c>
      <c r="E217" s="207"/>
    </row>
    <row r="218" spans="1:5" s="79" customFormat="1" ht="12.75">
      <c r="A218" s="89">
        <v>5</v>
      </c>
      <c r="B218" s="100" t="s">
        <v>321</v>
      </c>
      <c r="C218" s="98" t="s">
        <v>61</v>
      </c>
      <c r="D218" s="229">
        <v>1</v>
      </c>
      <c r="E218" s="207"/>
    </row>
    <row r="219" spans="1:5" s="79" customFormat="1" ht="13.5" thickBot="1">
      <c r="A219" s="395">
        <v>6</v>
      </c>
      <c r="B219" s="412" t="s">
        <v>526</v>
      </c>
      <c r="C219" s="98" t="s">
        <v>61</v>
      </c>
      <c r="D219" s="229">
        <v>6</v>
      </c>
      <c r="E219" s="207"/>
    </row>
    <row r="220" spans="1:6" s="79" customFormat="1" ht="12.75">
      <c r="A220" s="396"/>
      <c r="B220" s="115" t="s">
        <v>79</v>
      </c>
      <c r="C220" s="109"/>
      <c r="D220" s="231"/>
      <c r="E220" s="207"/>
      <c r="F220" s="40"/>
    </row>
    <row r="221" spans="1:5" s="79" customFormat="1" ht="38.25">
      <c r="A221" s="89">
        <v>1</v>
      </c>
      <c r="B221" s="288" t="s">
        <v>343</v>
      </c>
      <c r="C221" s="80" t="s">
        <v>376</v>
      </c>
      <c r="D221" s="299">
        <v>1</v>
      </c>
      <c r="E221" s="207"/>
    </row>
    <row r="222" spans="1:5" ht="38.25">
      <c r="A222" s="89">
        <f>A221+1</f>
        <v>2</v>
      </c>
      <c r="B222" s="280" t="s">
        <v>344</v>
      </c>
      <c r="C222" s="281" t="s">
        <v>376</v>
      </c>
      <c r="D222" s="299">
        <v>1</v>
      </c>
      <c r="E222" s="20"/>
    </row>
    <row r="223" spans="1:5" s="79" customFormat="1" ht="25.5">
      <c r="A223" s="89">
        <f aca="true" t="shared" si="2" ref="A223:A231">A222+1</f>
        <v>3</v>
      </c>
      <c r="B223" s="280" t="s">
        <v>345</v>
      </c>
      <c r="C223" s="281" t="s">
        <v>61</v>
      </c>
      <c r="D223" s="299">
        <v>1</v>
      </c>
      <c r="E223" s="207"/>
    </row>
    <row r="224" spans="1:5" s="79" customFormat="1" ht="25.5">
      <c r="A224" s="89">
        <f t="shared" si="2"/>
        <v>4</v>
      </c>
      <c r="B224" s="280" t="s">
        <v>346</v>
      </c>
      <c r="C224" s="281" t="s">
        <v>61</v>
      </c>
      <c r="D224" s="299">
        <v>1</v>
      </c>
      <c r="E224" s="207"/>
    </row>
    <row r="225" spans="1:5" s="79" customFormat="1" ht="12.75">
      <c r="A225" s="89">
        <f t="shared" si="2"/>
        <v>5</v>
      </c>
      <c r="B225" s="282" t="s">
        <v>96</v>
      </c>
      <c r="C225" s="281" t="s">
        <v>61</v>
      </c>
      <c r="D225" s="299">
        <v>2</v>
      </c>
      <c r="E225" s="207"/>
    </row>
    <row r="226" spans="1:5" s="79" customFormat="1" ht="12.75">
      <c r="A226" s="89">
        <f t="shared" si="2"/>
        <v>6</v>
      </c>
      <c r="B226" s="282" t="s">
        <v>97</v>
      </c>
      <c r="C226" s="281" t="s">
        <v>61</v>
      </c>
      <c r="D226" s="299">
        <v>4</v>
      </c>
      <c r="E226" s="207"/>
    </row>
    <row r="227" spans="1:5" s="79" customFormat="1" ht="12.75">
      <c r="A227" s="89">
        <f t="shared" si="2"/>
        <v>7</v>
      </c>
      <c r="B227" s="282" t="s">
        <v>90</v>
      </c>
      <c r="C227" s="281" t="s">
        <v>61</v>
      </c>
      <c r="D227" s="299">
        <v>1</v>
      </c>
      <c r="E227" s="207"/>
    </row>
    <row r="228" spans="1:5" s="79" customFormat="1" ht="12.75">
      <c r="A228" s="89">
        <f t="shared" si="2"/>
        <v>8</v>
      </c>
      <c r="B228" s="282" t="s">
        <v>91</v>
      </c>
      <c r="C228" s="281" t="s">
        <v>61</v>
      </c>
      <c r="D228" s="299">
        <v>1</v>
      </c>
      <c r="E228" s="207"/>
    </row>
    <row r="229" spans="1:5" s="79" customFormat="1" ht="12.75">
      <c r="A229" s="89">
        <f t="shared" si="2"/>
        <v>9</v>
      </c>
      <c r="B229" s="282" t="s">
        <v>92</v>
      </c>
      <c r="C229" s="289" t="s">
        <v>61</v>
      </c>
      <c r="D229" s="299">
        <v>1</v>
      </c>
      <c r="E229" s="207"/>
    </row>
    <row r="230" spans="1:5" s="79" customFormat="1" ht="12.75">
      <c r="A230" s="89">
        <f t="shared" si="2"/>
        <v>10</v>
      </c>
      <c r="B230" s="282" t="s">
        <v>93</v>
      </c>
      <c r="C230" s="289" t="s">
        <v>61</v>
      </c>
      <c r="D230" s="299">
        <v>2</v>
      </c>
      <c r="E230" s="207"/>
    </row>
    <row r="231" spans="1:5" s="79" customFormat="1" ht="12.75">
      <c r="A231" s="89">
        <f t="shared" si="2"/>
        <v>11</v>
      </c>
      <c r="B231" s="290" t="s">
        <v>94</v>
      </c>
      <c r="C231" s="289" t="s">
        <v>61</v>
      </c>
      <c r="D231" s="299">
        <v>1</v>
      </c>
      <c r="E231" s="207"/>
    </row>
    <row r="232" spans="1:5" s="79" customFormat="1" ht="12.75">
      <c r="A232" s="84">
        <v>12</v>
      </c>
      <c r="B232" s="270" t="s">
        <v>95</v>
      </c>
      <c r="C232" s="289" t="s">
        <v>61</v>
      </c>
      <c r="D232" s="299">
        <v>2</v>
      </c>
      <c r="E232" s="207"/>
    </row>
    <row r="233" spans="1:5" s="79" customFormat="1" ht="12.75">
      <c r="A233" s="86"/>
      <c r="B233" s="116" t="s">
        <v>80</v>
      </c>
      <c r="C233" s="80"/>
      <c r="D233" s="300"/>
      <c r="E233" s="207"/>
    </row>
    <row r="234" spans="1:5" s="79" customFormat="1" ht="12.75">
      <c r="A234" s="86">
        <v>1</v>
      </c>
      <c r="B234" s="285" t="s">
        <v>98</v>
      </c>
      <c r="C234" s="279" t="s">
        <v>60</v>
      </c>
      <c r="D234" s="302">
        <v>1</v>
      </c>
      <c r="E234" s="207"/>
    </row>
    <row r="235" spans="1:5" s="79" customFormat="1" ht="12.75">
      <c r="A235" s="86">
        <f>A234+1</f>
        <v>2</v>
      </c>
      <c r="B235" s="285" t="s">
        <v>99</v>
      </c>
      <c r="C235" s="279" t="s">
        <v>60</v>
      </c>
      <c r="D235" s="324">
        <v>190</v>
      </c>
      <c r="E235" s="207"/>
    </row>
    <row r="236" spans="1:5" s="79" customFormat="1" ht="12.75">
      <c r="A236" s="86">
        <f aca="true" t="shared" si="3" ref="A236:A248">A235+1</f>
        <v>3</v>
      </c>
      <c r="B236" s="285" t="s">
        <v>99</v>
      </c>
      <c r="C236" s="279" t="s">
        <v>60</v>
      </c>
      <c r="D236" s="302">
        <v>10</v>
      </c>
      <c r="E236" s="207"/>
    </row>
    <row r="237" spans="1:5" s="79" customFormat="1" ht="25.5">
      <c r="A237" s="86">
        <f t="shared" si="3"/>
        <v>4</v>
      </c>
      <c r="B237" s="283" t="s">
        <v>347</v>
      </c>
      <c r="C237" s="266" t="s">
        <v>376</v>
      </c>
      <c r="D237" s="324">
        <v>28</v>
      </c>
      <c r="E237" s="207"/>
    </row>
    <row r="238" spans="1:5" s="79" customFormat="1" ht="12.75">
      <c r="A238" s="86">
        <f t="shared" si="3"/>
        <v>5</v>
      </c>
      <c r="B238" s="280" t="s">
        <v>89</v>
      </c>
      <c r="C238" s="281" t="s">
        <v>61</v>
      </c>
      <c r="D238" s="299">
        <v>2</v>
      </c>
      <c r="E238" s="207"/>
    </row>
    <row r="239" spans="1:5" ht="12.75">
      <c r="A239" s="86">
        <f t="shared" si="3"/>
        <v>6</v>
      </c>
      <c r="B239" s="286" t="s">
        <v>100</v>
      </c>
      <c r="C239" s="266" t="s">
        <v>61</v>
      </c>
      <c r="D239" s="302">
        <v>2</v>
      </c>
      <c r="E239" s="20"/>
    </row>
    <row r="240" spans="1:5" s="63" customFormat="1" ht="12.75">
      <c r="A240" s="86">
        <f t="shared" si="3"/>
        <v>7</v>
      </c>
      <c r="B240" s="286" t="s">
        <v>101</v>
      </c>
      <c r="C240" s="266" t="s">
        <v>61</v>
      </c>
      <c r="D240" s="302">
        <v>2</v>
      </c>
      <c r="E240" s="62"/>
    </row>
    <row r="241" spans="1:5" s="42" customFormat="1" ht="12.75">
      <c r="A241" s="86">
        <f t="shared" si="3"/>
        <v>8</v>
      </c>
      <c r="B241" s="286" t="s">
        <v>102</v>
      </c>
      <c r="C241" s="266" t="s">
        <v>30</v>
      </c>
      <c r="D241" s="340">
        <v>3.5</v>
      </c>
      <c r="E241" s="43"/>
    </row>
    <row r="242" spans="1:5" s="42" customFormat="1" ht="51">
      <c r="A242" s="86">
        <f t="shared" si="3"/>
        <v>9</v>
      </c>
      <c r="B242" s="280" t="s">
        <v>348</v>
      </c>
      <c r="C242" s="266" t="s">
        <v>60</v>
      </c>
      <c r="D242" s="324">
        <v>190</v>
      </c>
      <c r="E242" s="43"/>
    </row>
    <row r="243" spans="1:5" s="42" customFormat="1" ht="51">
      <c r="A243" s="86">
        <f t="shared" si="3"/>
        <v>10</v>
      </c>
      <c r="B243" s="280" t="s">
        <v>349</v>
      </c>
      <c r="C243" s="266" t="s">
        <v>60</v>
      </c>
      <c r="D243" s="302">
        <v>1</v>
      </c>
      <c r="E243" s="43"/>
    </row>
    <row r="244" spans="1:5" s="105" customFormat="1" ht="51">
      <c r="A244" s="86">
        <f t="shared" si="3"/>
        <v>11</v>
      </c>
      <c r="B244" s="280" t="s">
        <v>350</v>
      </c>
      <c r="C244" s="266" t="s">
        <v>60</v>
      </c>
      <c r="D244" s="302">
        <v>10</v>
      </c>
      <c r="E244" s="208"/>
    </row>
    <row r="245" spans="1:5" s="105" customFormat="1" ht="12.75">
      <c r="A245" s="86">
        <f t="shared" si="3"/>
        <v>12</v>
      </c>
      <c r="B245" s="287" t="s">
        <v>81</v>
      </c>
      <c r="C245" s="291" t="s">
        <v>61</v>
      </c>
      <c r="D245" s="324">
        <v>50</v>
      </c>
      <c r="E245" s="208"/>
    </row>
    <row r="246" spans="1:5" s="42" customFormat="1" ht="12.75">
      <c r="A246" s="86">
        <f t="shared" si="3"/>
        <v>13</v>
      </c>
      <c r="B246" s="272" t="s">
        <v>82</v>
      </c>
      <c r="C246" s="80" t="s">
        <v>376</v>
      </c>
      <c r="D246" s="303">
        <v>1</v>
      </c>
      <c r="E246" s="43"/>
    </row>
    <row r="247" spans="1:5" s="42" customFormat="1" ht="25.5">
      <c r="A247" s="86">
        <f t="shared" si="3"/>
        <v>14</v>
      </c>
      <c r="B247" s="267" t="s">
        <v>107</v>
      </c>
      <c r="C247" s="291" t="s">
        <v>376</v>
      </c>
      <c r="D247" s="303">
        <v>1</v>
      </c>
      <c r="E247" s="43"/>
    </row>
    <row r="248" spans="1:5" s="42" customFormat="1" ht="25.5">
      <c r="A248" s="86">
        <f t="shared" si="3"/>
        <v>15</v>
      </c>
      <c r="B248" s="267" t="s">
        <v>84</v>
      </c>
      <c r="C248" s="291" t="s">
        <v>376</v>
      </c>
      <c r="D248" s="303">
        <v>1</v>
      </c>
      <c r="E248" s="43"/>
    </row>
    <row r="249" spans="1:5" s="42" customFormat="1" ht="12.75">
      <c r="A249" s="86"/>
      <c r="B249" s="122" t="s">
        <v>85</v>
      </c>
      <c r="C249" s="80"/>
      <c r="D249" s="300"/>
      <c r="E249" s="43"/>
    </row>
    <row r="250" spans="1:5" s="42" customFormat="1" ht="12.75">
      <c r="A250" s="86">
        <v>1</v>
      </c>
      <c r="B250" s="268" t="s">
        <v>86</v>
      </c>
      <c r="C250" s="291" t="s">
        <v>376</v>
      </c>
      <c r="D250" s="303">
        <v>1</v>
      </c>
      <c r="E250" s="43"/>
    </row>
    <row r="251" spans="1:5" s="42" customFormat="1" ht="12.75">
      <c r="A251" s="86">
        <v>2</v>
      </c>
      <c r="B251" s="268" t="s">
        <v>87</v>
      </c>
      <c r="C251" s="291" t="s">
        <v>376</v>
      </c>
      <c r="D251" s="303">
        <v>1</v>
      </c>
      <c r="E251" s="43"/>
    </row>
    <row r="252" spans="1:5" s="42" customFormat="1" ht="12.75">
      <c r="A252" s="86">
        <v>3</v>
      </c>
      <c r="B252" s="268" t="s">
        <v>88</v>
      </c>
      <c r="C252" s="266" t="s">
        <v>30</v>
      </c>
      <c r="D252" s="324">
        <v>130</v>
      </c>
      <c r="E252" s="43"/>
    </row>
    <row r="253" spans="1:5" s="63" customFormat="1" ht="12.75">
      <c r="A253" s="86">
        <v>4</v>
      </c>
      <c r="B253" s="282" t="s">
        <v>103</v>
      </c>
      <c r="C253" s="281" t="s">
        <v>61</v>
      </c>
      <c r="D253" s="299">
        <v>3</v>
      </c>
      <c r="E253" s="62"/>
    </row>
    <row r="254" spans="1:5" s="42" customFormat="1" ht="12.75">
      <c r="A254" s="86">
        <v>5</v>
      </c>
      <c r="B254" s="282" t="s">
        <v>104</v>
      </c>
      <c r="C254" s="281" t="s">
        <v>61</v>
      </c>
      <c r="D254" s="299">
        <v>2</v>
      </c>
      <c r="E254" s="43"/>
    </row>
    <row r="255" spans="1:5" s="42" customFormat="1" ht="12.75">
      <c r="A255" s="86">
        <v>6</v>
      </c>
      <c r="B255" s="268" t="s">
        <v>105</v>
      </c>
      <c r="C255" s="281" t="s">
        <v>61</v>
      </c>
      <c r="D255" s="303">
        <v>1</v>
      </c>
      <c r="E255" s="43"/>
    </row>
    <row r="256" spans="1:5" ht="26.25" thickBot="1">
      <c r="A256" s="200">
        <v>7</v>
      </c>
      <c r="B256" s="375" t="s">
        <v>106</v>
      </c>
      <c r="C256" s="376" t="s">
        <v>60</v>
      </c>
      <c r="D256" s="377">
        <v>5</v>
      </c>
      <c r="E256" s="20"/>
    </row>
    <row r="257" spans="1:6" ht="13.5">
      <c r="A257" s="378"/>
      <c r="B257" s="379" t="s">
        <v>64</v>
      </c>
      <c r="C257" s="380"/>
      <c r="D257" s="381"/>
      <c r="E257" s="20"/>
      <c r="F257" s="45"/>
    </row>
    <row r="258" spans="1:5" s="79" customFormat="1" ht="25.5">
      <c r="A258" s="368">
        <v>1</v>
      </c>
      <c r="B258" s="182" t="s">
        <v>352</v>
      </c>
      <c r="C258" s="293" t="s">
        <v>60</v>
      </c>
      <c r="D258" s="370">
        <v>48</v>
      </c>
      <c r="E258" s="372"/>
    </row>
    <row r="259" spans="1:5" s="79" customFormat="1" ht="25.5">
      <c r="A259" s="368">
        <f>A258+1</f>
        <v>2</v>
      </c>
      <c r="B259" s="182" t="s">
        <v>353</v>
      </c>
      <c r="C259" s="293" t="s">
        <v>60</v>
      </c>
      <c r="D259" s="371">
        <v>22</v>
      </c>
      <c r="E259" s="372"/>
    </row>
    <row r="260" spans="1:5" s="79" customFormat="1" ht="19.5" customHeight="1">
      <c r="A260" s="368">
        <f aca="true" t="shared" si="4" ref="A260:A275">A259+1</f>
        <v>3</v>
      </c>
      <c r="B260" s="182" t="s">
        <v>354</v>
      </c>
      <c r="C260" s="293" t="s">
        <v>60</v>
      </c>
      <c r="D260" s="371">
        <v>40</v>
      </c>
      <c r="E260" s="372"/>
    </row>
    <row r="261" spans="1:7" s="79" customFormat="1" ht="25.5">
      <c r="A261" s="368">
        <f t="shared" si="4"/>
        <v>4</v>
      </c>
      <c r="B261" s="182" t="s">
        <v>351</v>
      </c>
      <c r="C261" s="293" t="s">
        <v>63</v>
      </c>
      <c r="D261" s="371">
        <v>1</v>
      </c>
      <c r="E261" s="372"/>
      <c r="G261" s="244"/>
    </row>
    <row r="262" spans="1:5" s="79" customFormat="1" ht="12.75">
      <c r="A262" s="368">
        <f t="shared" si="4"/>
        <v>5</v>
      </c>
      <c r="B262" s="182" t="s">
        <v>264</v>
      </c>
      <c r="C262" s="293" t="s">
        <v>59</v>
      </c>
      <c r="D262" s="371">
        <v>1</v>
      </c>
      <c r="E262" s="372"/>
    </row>
    <row r="263" spans="1:5" s="42" customFormat="1" ht="12.75">
      <c r="A263" s="368">
        <f t="shared" si="4"/>
        <v>6</v>
      </c>
      <c r="B263" s="182" t="s">
        <v>265</v>
      </c>
      <c r="C263" s="293" t="s">
        <v>59</v>
      </c>
      <c r="D263" s="371">
        <v>3</v>
      </c>
      <c r="E263" s="373"/>
    </row>
    <row r="264" spans="1:5" s="42" customFormat="1" ht="12.75">
      <c r="A264" s="368">
        <f t="shared" si="4"/>
        <v>7</v>
      </c>
      <c r="B264" s="182" t="s">
        <v>266</v>
      </c>
      <c r="C264" s="293" t="s">
        <v>59</v>
      </c>
      <c r="D264" s="371">
        <v>4</v>
      </c>
      <c r="E264" s="373"/>
    </row>
    <row r="265" spans="1:5" s="42" customFormat="1" ht="12.75">
      <c r="A265" s="368">
        <f t="shared" si="4"/>
        <v>8</v>
      </c>
      <c r="B265" s="182" t="s">
        <v>267</v>
      </c>
      <c r="C265" s="293" t="s">
        <v>59</v>
      </c>
      <c r="D265" s="371">
        <v>3</v>
      </c>
      <c r="E265" s="373"/>
    </row>
    <row r="266" spans="1:5" s="42" customFormat="1" ht="12.75">
      <c r="A266" s="368">
        <f t="shared" si="4"/>
        <v>9</v>
      </c>
      <c r="B266" s="182" t="s">
        <v>268</v>
      </c>
      <c r="C266" s="293" t="s">
        <v>59</v>
      </c>
      <c r="D266" s="371">
        <v>3</v>
      </c>
      <c r="E266" s="373"/>
    </row>
    <row r="267" spans="1:5" s="42" customFormat="1" ht="12.75">
      <c r="A267" s="368">
        <f t="shared" si="4"/>
        <v>10</v>
      </c>
      <c r="B267" s="182" t="s">
        <v>263</v>
      </c>
      <c r="C267" s="293" t="s">
        <v>60</v>
      </c>
      <c r="D267" s="370">
        <v>24</v>
      </c>
      <c r="E267" s="373"/>
    </row>
    <row r="268" spans="1:5" s="42" customFormat="1" ht="12.75">
      <c r="A268" s="368">
        <f t="shared" si="4"/>
        <v>11</v>
      </c>
      <c r="B268" s="182" t="s">
        <v>269</v>
      </c>
      <c r="C268" s="293" t="s">
        <v>60</v>
      </c>
      <c r="D268" s="371">
        <v>2</v>
      </c>
      <c r="E268" s="373"/>
    </row>
    <row r="269" spans="1:5" s="42" customFormat="1" ht="12.75">
      <c r="A269" s="368">
        <f t="shared" si="4"/>
        <v>12</v>
      </c>
      <c r="B269" s="182" t="s">
        <v>270</v>
      </c>
      <c r="C269" s="293" t="s">
        <v>60</v>
      </c>
      <c r="D269" s="371">
        <v>19</v>
      </c>
      <c r="E269" s="373"/>
    </row>
    <row r="270" spans="1:5" ht="25.5">
      <c r="A270" s="368">
        <f t="shared" si="4"/>
        <v>13</v>
      </c>
      <c r="B270" s="369" t="s">
        <v>355</v>
      </c>
      <c r="C270" s="293" t="s">
        <v>60</v>
      </c>
      <c r="D270" s="370">
        <v>24</v>
      </c>
      <c r="E270" s="356"/>
    </row>
    <row r="271" spans="1:5" s="79" customFormat="1" ht="25.5">
      <c r="A271" s="368">
        <f t="shared" si="4"/>
        <v>14</v>
      </c>
      <c r="B271" s="182" t="s">
        <v>356</v>
      </c>
      <c r="C271" s="293" t="s">
        <v>60</v>
      </c>
      <c r="D271" s="371">
        <v>21</v>
      </c>
      <c r="E271" s="372"/>
    </row>
    <row r="272" spans="1:5" s="79" customFormat="1" ht="25.5">
      <c r="A272" s="368">
        <f t="shared" si="4"/>
        <v>15</v>
      </c>
      <c r="B272" s="182" t="s">
        <v>357</v>
      </c>
      <c r="C272" s="293" t="s">
        <v>60</v>
      </c>
      <c r="D272" s="371">
        <v>21</v>
      </c>
      <c r="E272" s="372"/>
    </row>
    <row r="273" spans="1:5" s="79" customFormat="1" ht="12.75">
      <c r="A273" s="368">
        <f t="shared" si="4"/>
        <v>16</v>
      </c>
      <c r="B273" s="182" t="s">
        <v>65</v>
      </c>
      <c r="C273" s="293" t="s">
        <v>63</v>
      </c>
      <c r="D273" s="371">
        <v>1</v>
      </c>
      <c r="E273" s="372"/>
    </row>
    <row r="274" spans="1:5" ht="12.75">
      <c r="A274" s="368">
        <f t="shared" si="4"/>
        <v>17</v>
      </c>
      <c r="B274" s="182" t="s">
        <v>66</v>
      </c>
      <c r="C274" s="293" t="s">
        <v>63</v>
      </c>
      <c r="D274" s="371">
        <v>1</v>
      </c>
      <c r="E274" s="356"/>
    </row>
    <row r="275" spans="1:5" s="65" customFormat="1" ht="12.75">
      <c r="A275" s="368">
        <f t="shared" si="4"/>
        <v>18</v>
      </c>
      <c r="B275" s="182" t="s">
        <v>67</v>
      </c>
      <c r="C275" s="293" t="s">
        <v>76</v>
      </c>
      <c r="D275" s="371">
        <v>1</v>
      </c>
      <c r="E275" s="374"/>
    </row>
    <row r="276" spans="1:5" s="42" customFormat="1" ht="12.75">
      <c r="A276" s="110"/>
      <c r="B276" s="181"/>
      <c r="C276" s="292"/>
      <c r="D276" s="232"/>
      <c r="E276" s="43"/>
    </row>
    <row r="277" spans="1:5" s="42" customFormat="1" ht="13.5">
      <c r="A277" s="199"/>
      <c r="B277" s="198" t="s">
        <v>68</v>
      </c>
      <c r="C277" s="98"/>
      <c r="D277" s="233"/>
      <c r="E277" s="43"/>
    </row>
    <row r="278" spans="1:5" s="42" customFormat="1" ht="12.75">
      <c r="A278" s="234" t="s">
        <v>10</v>
      </c>
      <c r="B278" s="182" t="s">
        <v>271</v>
      </c>
      <c r="C278" s="293" t="s">
        <v>60</v>
      </c>
      <c r="D278" s="235">
        <v>42</v>
      </c>
      <c r="E278" s="43"/>
    </row>
    <row r="279" spans="1:5" s="42" customFormat="1" ht="12.75">
      <c r="A279" s="236">
        <f>A278+1</f>
        <v>2</v>
      </c>
      <c r="B279" s="182" t="s">
        <v>272</v>
      </c>
      <c r="C279" s="293" t="s">
        <v>60</v>
      </c>
      <c r="D279" s="235">
        <v>4</v>
      </c>
      <c r="E279" s="43"/>
    </row>
    <row r="280" spans="1:5" s="42" customFormat="1" ht="12.75">
      <c r="A280" s="236">
        <f aca="true" t="shared" si="5" ref="A280:A297">A279+1</f>
        <v>3</v>
      </c>
      <c r="B280" s="182" t="s">
        <v>273</v>
      </c>
      <c r="C280" s="293" t="s">
        <v>60</v>
      </c>
      <c r="D280" s="366">
        <v>3</v>
      </c>
      <c r="E280" s="43"/>
    </row>
    <row r="281" spans="1:5" s="42" customFormat="1" ht="12.75">
      <c r="A281" s="236">
        <f t="shared" si="5"/>
        <v>4</v>
      </c>
      <c r="B281" s="182" t="s">
        <v>274</v>
      </c>
      <c r="C281" s="293" t="s">
        <v>60</v>
      </c>
      <c r="D281" s="367">
        <v>7</v>
      </c>
      <c r="E281" s="43"/>
    </row>
    <row r="282" spans="1:5" s="42" customFormat="1" ht="12.75">
      <c r="A282" s="236">
        <f t="shared" si="5"/>
        <v>5</v>
      </c>
      <c r="B282" s="182" t="s">
        <v>275</v>
      </c>
      <c r="C282" s="293" t="s">
        <v>60</v>
      </c>
      <c r="D282" s="366">
        <v>3</v>
      </c>
      <c r="E282" s="43"/>
    </row>
    <row r="283" spans="1:5" s="42" customFormat="1" ht="12.75">
      <c r="A283" s="236">
        <f t="shared" si="5"/>
        <v>6</v>
      </c>
      <c r="B283" s="182" t="s">
        <v>276</v>
      </c>
      <c r="C283" s="293" t="s">
        <v>59</v>
      </c>
      <c r="D283" s="235">
        <v>6</v>
      </c>
      <c r="E283" s="43"/>
    </row>
    <row r="284" spans="1:5" s="42" customFormat="1" ht="12.75">
      <c r="A284" s="236">
        <f t="shared" si="5"/>
        <v>7</v>
      </c>
      <c r="B284" s="182" t="s">
        <v>277</v>
      </c>
      <c r="C284" s="293" t="s">
        <v>59</v>
      </c>
      <c r="D284" s="235">
        <v>4</v>
      </c>
      <c r="E284" s="43"/>
    </row>
    <row r="285" spans="1:5" s="42" customFormat="1" ht="25.5">
      <c r="A285" s="236">
        <f t="shared" si="5"/>
        <v>8</v>
      </c>
      <c r="B285" s="182" t="s">
        <v>278</v>
      </c>
      <c r="C285" s="293" t="s">
        <v>59</v>
      </c>
      <c r="D285" s="235">
        <v>3</v>
      </c>
      <c r="E285" s="43"/>
    </row>
    <row r="286" spans="1:5" s="42" customFormat="1" ht="12.75">
      <c r="A286" s="236">
        <f t="shared" si="5"/>
        <v>9</v>
      </c>
      <c r="B286" s="182" t="s">
        <v>279</v>
      </c>
      <c r="C286" s="293" t="s">
        <v>59</v>
      </c>
      <c r="D286" s="235">
        <v>5</v>
      </c>
      <c r="E286" s="43"/>
    </row>
    <row r="287" spans="1:5" s="42" customFormat="1" ht="25.5">
      <c r="A287" s="236">
        <f t="shared" si="5"/>
        <v>10</v>
      </c>
      <c r="B287" s="182" t="s">
        <v>280</v>
      </c>
      <c r="C287" s="293" t="s">
        <v>59</v>
      </c>
      <c r="D287" s="235">
        <v>2</v>
      </c>
      <c r="E287" s="43"/>
    </row>
    <row r="288" spans="1:5" s="42" customFormat="1" ht="12.75">
      <c r="A288" s="236">
        <f t="shared" si="5"/>
        <v>11</v>
      </c>
      <c r="B288" s="182" t="s">
        <v>281</v>
      </c>
      <c r="C288" s="293" t="s">
        <v>59</v>
      </c>
      <c r="D288" s="325">
        <v>24</v>
      </c>
      <c r="E288" s="43"/>
    </row>
    <row r="289" spans="1:5" s="42" customFormat="1" ht="25.5">
      <c r="A289" s="236">
        <f t="shared" si="5"/>
        <v>12</v>
      </c>
      <c r="B289" s="182" t="s">
        <v>282</v>
      </c>
      <c r="C289" s="293" t="s">
        <v>59</v>
      </c>
      <c r="D289" s="235">
        <v>3</v>
      </c>
      <c r="E289" s="43"/>
    </row>
    <row r="290" spans="1:5" s="42" customFormat="1" ht="25.5">
      <c r="A290" s="236">
        <f t="shared" si="5"/>
        <v>13</v>
      </c>
      <c r="B290" s="182" t="s">
        <v>283</v>
      </c>
      <c r="C290" s="293" t="s">
        <v>59</v>
      </c>
      <c r="D290" s="235">
        <v>2</v>
      </c>
      <c r="E290" s="43"/>
    </row>
    <row r="291" spans="1:5" s="42" customFormat="1" ht="25.5">
      <c r="A291" s="236">
        <f t="shared" si="5"/>
        <v>14</v>
      </c>
      <c r="B291" s="182" t="s">
        <v>284</v>
      </c>
      <c r="C291" s="293" t="s">
        <v>59</v>
      </c>
      <c r="D291" s="235">
        <v>6</v>
      </c>
      <c r="E291" s="43"/>
    </row>
    <row r="292" spans="1:5" s="42" customFormat="1" ht="25.5">
      <c r="A292" s="236">
        <f t="shared" si="5"/>
        <v>15</v>
      </c>
      <c r="B292" s="182" t="s">
        <v>285</v>
      </c>
      <c r="C292" s="293" t="s">
        <v>59</v>
      </c>
      <c r="D292" s="235">
        <v>1</v>
      </c>
      <c r="E292" s="43"/>
    </row>
    <row r="293" spans="1:5" s="42" customFormat="1" ht="12.75">
      <c r="A293" s="236">
        <f t="shared" si="5"/>
        <v>16</v>
      </c>
      <c r="B293" s="182" t="s">
        <v>286</v>
      </c>
      <c r="C293" s="293" t="s">
        <v>59</v>
      </c>
      <c r="D293" s="325">
        <v>2</v>
      </c>
      <c r="E293" s="43"/>
    </row>
    <row r="294" spans="1:5" s="42" customFormat="1" ht="12.75">
      <c r="A294" s="236">
        <f t="shared" si="5"/>
        <v>17</v>
      </c>
      <c r="B294" s="182" t="s">
        <v>287</v>
      </c>
      <c r="C294" s="293" t="s">
        <v>59</v>
      </c>
      <c r="D294" s="325">
        <v>23</v>
      </c>
      <c r="E294" s="43"/>
    </row>
    <row r="295" spans="1:5" s="42" customFormat="1" ht="12.75">
      <c r="A295" s="236">
        <f t="shared" si="5"/>
        <v>18</v>
      </c>
      <c r="B295" s="182" t="s">
        <v>288</v>
      </c>
      <c r="C295" s="293" t="s">
        <v>59</v>
      </c>
      <c r="D295" s="235">
        <v>4</v>
      </c>
      <c r="E295" s="43"/>
    </row>
    <row r="296" spans="1:5" s="42" customFormat="1" ht="12.75">
      <c r="A296" s="236">
        <f t="shared" si="5"/>
        <v>19</v>
      </c>
      <c r="B296" s="182" t="s">
        <v>289</v>
      </c>
      <c r="C296" s="293" t="s">
        <v>63</v>
      </c>
      <c r="D296" s="235">
        <v>6</v>
      </c>
      <c r="E296" s="43"/>
    </row>
    <row r="297" spans="1:5" s="42" customFormat="1" ht="25.5">
      <c r="A297" s="236">
        <f t="shared" si="5"/>
        <v>20</v>
      </c>
      <c r="B297" s="182" t="s">
        <v>69</v>
      </c>
      <c r="C297" s="293" t="s">
        <v>63</v>
      </c>
      <c r="D297" s="235">
        <v>1</v>
      </c>
      <c r="E297" s="43"/>
    </row>
    <row r="298" spans="1:5" s="42" customFormat="1" ht="13.5">
      <c r="A298" s="89"/>
      <c r="B298" s="198" t="s">
        <v>70</v>
      </c>
      <c r="C298" s="293"/>
      <c r="D298" s="235"/>
      <c r="E298" s="43"/>
    </row>
    <row r="299" spans="1:5" s="42" customFormat="1" ht="25.5">
      <c r="A299" s="89">
        <v>1</v>
      </c>
      <c r="B299" s="182" t="s">
        <v>358</v>
      </c>
      <c r="C299" s="293" t="s">
        <v>60</v>
      </c>
      <c r="D299" s="235">
        <v>56</v>
      </c>
      <c r="E299" s="43"/>
    </row>
    <row r="300" spans="1:5" s="42" customFormat="1" ht="25.5">
      <c r="A300" s="89">
        <v>2</v>
      </c>
      <c r="B300" s="182" t="s">
        <v>290</v>
      </c>
      <c r="C300" s="293" t="s">
        <v>60</v>
      </c>
      <c r="D300" s="235">
        <v>36</v>
      </c>
      <c r="E300" s="43"/>
    </row>
    <row r="301" spans="1:5" s="42" customFormat="1" ht="25.5">
      <c r="A301" s="89">
        <v>3</v>
      </c>
      <c r="B301" s="182" t="s">
        <v>69</v>
      </c>
      <c r="C301" s="293" t="s">
        <v>63</v>
      </c>
      <c r="D301" s="235">
        <v>1</v>
      </c>
      <c r="E301" s="43"/>
    </row>
    <row r="302" spans="1:5" s="42" customFormat="1" ht="13.5">
      <c r="A302" s="89"/>
      <c r="B302" s="198" t="s">
        <v>71</v>
      </c>
      <c r="C302" s="293"/>
      <c r="D302" s="235"/>
      <c r="E302" s="43"/>
    </row>
    <row r="303" spans="1:5" s="42" customFormat="1" ht="25.5">
      <c r="A303" s="89">
        <v>1</v>
      </c>
      <c r="B303" s="182" t="s">
        <v>72</v>
      </c>
      <c r="C303" s="293" t="s">
        <v>63</v>
      </c>
      <c r="D303" s="235">
        <v>2</v>
      </c>
      <c r="E303" s="43"/>
    </row>
    <row r="304" spans="1:5" s="42" customFormat="1" ht="38.25">
      <c r="A304" s="89">
        <v>2</v>
      </c>
      <c r="B304" s="182" t="s">
        <v>73</v>
      </c>
      <c r="C304" s="293" t="s">
        <v>63</v>
      </c>
      <c r="D304" s="235">
        <v>1</v>
      </c>
      <c r="E304" s="43"/>
    </row>
    <row r="305" spans="1:5" s="42" customFormat="1" ht="12.75">
      <c r="A305" s="89">
        <v>3</v>
      </c>
      <c r="B305" s="182" t="s">
        <v>292</v>
      </c>
      <c r="C305" s="293" t="s">
        <v>59</v>
      </c>
      <c r="D305" s="235">
        <v>3</v>
      </c>
      <c r="E305" s="43"/>
    </row>
    <row r="306" spans="1:5" s="42" customFormat="1" ht="25.5">
      <c r="A306" s="89">
        <v>4</v>
      </c>
      <c r="B306" s="182" t="s">
        <v>74</v>
      </c>
      <c r="C306" s="293" t="s">
        <v>63</v>
      </c>
      <c r="D306" s="235">
        <v>3</v>
      </c>
      <c r="E306" s="43"/>
    </row>
    <row r="307" spans="1:5" s="42" customFormat="1" ht="12.75">
      <c r="A307" s="89">
        <v>5</v>
      </c>
      <c r="B307" s="182" t="s">
        <v>291</v>
      </c>
      <c r="C307" s="293" t="s">
        <v>59</v>
      </c>
      <c r="D307" s="235">
        <v>6</v>
      </c>
      <c r="E307" s="43"/>
    </row>
    <row r="308" spans="1:5" s="42" customFormat="1" ht="63.75">
      <c r="A308" s="90">
        <v>6</v>
      </c>
      <c r="B308" s="182" t="s">
        <v>75</v>
      </c>
      <c r="C308" s="293" t="s">
        <v>63</v>
      </c>
      <c r="D308" s="235">
        <v>6</v>
      </c>
      <c r="E308" s="43"/>
    </row>
    <row r="309" spans="1:6" s="42" customFormat="1" ht="12.75">
      <c r="A309" s="89"/>
      <c r="B309" s="197" t="s">
        <v>108</v>
      </c>
      <c r="C309" s="294"/>
      <c r="D309" s="237"/>
      <c r="E309" s="43"/>
      <c r="F309" s="439"/>
    </row>
    <row r="310" spans="1:5" s="42" customFormat="1" ht="12.75">
      <c r="A310" s="89">
        <v>1</v>
      </c>
      <c r="B310" s="278" t="s">
        <v>122</v>
      </c>
      <c r="C310" s="80" t="s">
        <v>63</v>
      </c>
      <c r="D310" s="301">
        <v>20</v>
      </c>
      <c r="E310" s="43"/>
    </row>
    <row r="311" spans="1:5" s="42" customFormat="1" ht="12.75">
      <c r="A311" s="89">
        <v>2</v>
      </c>
      <c r="B311" s="269" t="s">
        <v>123</v>
      </c>
      <c r="C311" s="80" t="s">
        <v>63</v>
      </c>
      <c r="D311" s="301">
        <v>2</v>
      </c>
      <c r="E311" s="43"/>
    </row>
    <row r="312" spans="1:5" s="42" customFormat="1" ht="12.75">
      <c r="A312" s="92">
        <f>A311+1</f>
        <v>3</v>
      </c>
      <c r="B312" s="270" t="s">
        <v>109</v>
      </c>
      <c r="C312" s="443" t="s">
        <v>60</v>
      </c>
      <c r="D312" s="301">
        <v>4</v>
      </c>
      <c r="E312" s="43"/>
    </row>
    <row r="313" spans="1:5" s="42" customFormat="1" ht="12.75">
      <c r="A313" s="92">
        <v>4</v>
      </c>
      <c r="B313" s="272" t="s">
        <v>82</v>
      </c>
      <c r="C313" s="80" t="s">
        <v>63</v>
      </c>
      <c r="D313" s="303">
        <v>1</v>
      </c>
      <c r="E313" s="43"/>
    </row>
    <row r="314" spans="1:5" s="42" customFormat="1" ht="13.5" thickBot="1">
      <c r="A314" s="382">
        <v>5</v>
      </c>
      <c r="B314" s="383" t="s">
        <v>83</v>
      </c>
      <c r="C314" s="384" t="s">
        <v>63</v>
      </c>
      <c r="D314" s="385">
        <v>1</v>
      </c>
      <c r="E314" s="43"/>
    </row>
    <row r="315" spans="1:5" s="42" customFormat="1" ht="15.75">
      <c r="A315" s="386"/>
      <c r="B315" s="387" t="s">
        <v>110</v>
      </c>
      <c r="C315" s="388"/>
      <c r="D315" s="389"/>
      <c r="E315" s="43"/>
    </row>
    <row r="316" spans="1:5" s="42" customFormat="1" ht="12.75">
      <c r="A316" s="92"/>
      <c r="B316" s="117" t="s">
        <v>111</v>
      </c>
      <c r="C316" s="295"/>
      <c r="D316" s="305"/>
      <c r="E316" s="43"/>
    </row>
    <row r="317" spans="1:5" s="42" customFormat="1" ht="178.5">
      <c r="A317" s="92">
        <v>1</v>
      </c>
      <c r="B317" s="280" t="s">
        <v>373</v>
      </c>
      <c r="C317" s="266" t="s">
        <v>376</v>
      </c>
      <c r="D317" s="302">
        <v>1</v>
      </c>
      <c r="E317" s="43"/>
    </row>
    <row r="318" spans="1:5" s="42" customFormat="1" ht="12.75">
      <c r="A318" s="92">
        <f>A317+1</f>
        <v>2</v>
      </c>
      <c r="B318" s="268" t="s">
        <v>124</v>
      </c>
      <c r="C318" s="80" t="s">
        <v>60</v>
      </c>
      <c r="D318" s="301">
        <v>2</v>
      </c>
      <c r="E318" s="43"/>
    </row>
    <row r="319" spans="1:5" s="42" customFormat="1" ht="25.5">
      <c r="A319" s="92">
        <f aca="true" t="shared" si="6" ref="A319:A338">A318+1</f>
        <v>3</v>
      </c>
      <c r="B319" s="268" t="s">
        <v>125</v>
      </c>
      <c r="C319" s="80" t="s">
        <v>60</v>
      </c>
      <c r="D319" s="301">
        <v>15</v>
      </c>
      <c r="E319" s="43"/>
    </row>
    <row r="320" spans="1:5" s="42" customFormat="1" ht="25.5">
      <c r="A320" s="92">
        <f t="shared" si="6"/>
        <v>4</v>
      </c>
      <c r="B320" s="268" t="s">
        <v>128</v>
      </c>
      <c r="C320" s="80" t="s">
        <v>60</v>
      </c>
      <c r="D320" s="301">
        <v>2</v>
      </c>
      <c r="E320" s="43"/>
    </row>
    <row r="321" spans="1:5" s="42" customFormat="1" ht="12.75">
      <c r="A321" s="92">
        <f t="shared" si="6"/>
        <v>5</v>
      </c>
      <c r="B321" s="269" t="s">
        <v>126</v>
      </c>
      <c r="C321" s="80" t="s">
        <v>61</v>
      </c>
      <c r="D321" s="306">
        <v>10</v>
      </c>
      <c r="E321" s="43"/>
    </row>
    <row r="322" spans="1:5" s="42" customFormat="1" ht="12.75">
      <c r="A322" s="92">
        <f t="shared" si="6"/>
        <v>6</v>
      </c>
      <c r="B322" s="274" t="s">
        <v>127</v>
      </c>
      <c r="C322" s="284" t="s">
        <v>376</v>
      </c>
      <c r="D322" s="306">
        <v>1</v>
      </c>
      <c r="E322" s="43"/>
    </row>
    <row r="323" spans="1:5" s="42" customFormat="1" ht="12.75">
      <c r="A323" s="92">
        <f t="shared" si="6"/>
        <v>7</v>
      </c>
      <c r="B323" s="277" t="s">
        <v>112</v>
      </c>
      <c r="C323" s="284" t="s">
        <v>376</v>
      </c>
      <c r="D323" s="306">
        <v>1</v>
      </c>
      <c r="E323" s="43"/>
    </row>
    <row r="324" spans="1:5" s="42" customFormat="1" ht="12.75">
      <c r="A324" s="92">
        <f t="shared" si="6"/>
        <v>8</v>
      </c>
      <c r="B324" s="271" t="s">
        <v>129</v>
      </c>
      <c r="C324" s="80" t="s">
        <v>61</v>
      </c>
      <c r="D324" s="301">
        <v>2</v>
      </c>
      <c r="E324" s="43"/>
    </row>
    <row r="325" spans="1:5" s="42" customFormat="1" ht="12.75">
      <c r="A325" s="92">
        <f t="shared" si="6"/>
        <v>9</v>
      </c>
      <c r="B325" s="278" t="s">
        <v>130</v>
      </c>
      <c r="C325" s="80" t="s">
        <v>60</v>
      </c>
      <c r="D325" s="301">
        <v>55</v>
      </c>
      <c r="E325" s="43"/>
    </row>
    <row r="326" spans="1:5" s="42" customFormat="1" ht="12.75">
      <c r="A326" s="92">
        <f t="shared" si="6"/>
        <v>10</v>
      </c>
      <c r="B326" s="278" t="s">
        <v>131</v>
      </c>
      <c r="C326" s="80" t="s">
        <v>60</v>
      </c>
      <c r="D326" s="301">
        <v>30</v>
      </c>
      <c r="E326" s="43"/>
    </row>
    <row r="327" spans="1:5" s="42" customFormat="1" ht="12.75">
      <c r="A327" s="92">
        <f t="shared" si="6"/>
        <v>11</v>
      </c>
      <c r="B327" s="278" t="s">
        <v>132</v>
      </c>
      <c r="C327" s="80" t="s">
        <v>60</v>
      </c>
      <c r="D327" s="301">
        <v>8</v>
      </c>
      <c r="E327" s="43"/>
    </row>
    <row r="328" spans="1:5" s="42" customFormat="1" ht="12.75">
      <c r="A328" s="92">
        <f t="shared" si="6"/>
        <v>12</v>
      </c>
      <c r="B328" s="278" t="s">
        <v>133</v>
      </c>
      <c r="C328" s="80" t="s">
        <v>60</v>
      </c>
      <c r="D328" s="301">
        <v>6</v>
      </c>
      <c r="E328" s="43"/>
    </row>
    <row r="329" spans="1:5" s="42" customFormat="1" ht="12.75">
      <c r="A329" s="92">
        <f t="shared" si="6"/>
        <v>13</v>
      </c>
      <c r="B329" s="278" t="s">
        <v>134</v>
      </c>
      <c r="C329" s="80" t="s">
        <v>60</v>
      </c>
      <c r="D329" s="301">
        <v>8</v>
      </c>
      <c r="E329" s="43"/>
    </row>
    <row r="330" spans="1:5" s="42" customFormat="1" ht="12.75">
      <c r="A330" s="92">
        <f t="shared" si="6"/>
        <v>14</v>
      </c>
      <c r="B330" s="269" t="s">
        <v>113</v>
      </c>
      <c r="C330" s="80" t="s">
        <v>61</v>
      </c>
      <c r="D330" s="301">
        <v>36</v>
      </c>
      <c r="E330" s="43"/>
    </row>
    <row r="331" spans="1:5" s="42" customFormat="1" ht="12.75">
      <c r="A331" s="92">
        <f t="shared" si="6"/>
        <v>15</v>
      </c>
      <c r="B331" s="269" t="s">
        <v>114</v>
      </c>
      <c r="C331" s="80" t="s">
        <v>61</v>
      </c>
      <c r="D331" s="301">
        <v>14</v>
      </c>
      <c r="E331" s="43"/>
    </row>
    <row r="332" spans="1:5" s="42" customFormat="1" ht="12.75">
      <c r="A332" s="92">
        <f t="shared" si="6"/>
        <v>16</v>
      </c>
      <c r="B332" s="269" t="s">
        <v>135</v>
      </c>
      <c r="C332" s="265" t="s">
        <v>61</v>
      </c>
      <c r="D332" s="301">
        <v>6</v>
      </c>
      <c r="E332" s="43"/>
    </row>
    <row r="333" spans="1:5" s="42" customFormat="1" ht="12.75">
      <c r="A333" s="92">
        <f t="shared" si="6"/>
        <v>17</v>
      </c>
      <c r="B333" s="269" t="s">
        <v>136</v>
      </c>
      <c r="C333" s="80" t="s">
        <v>61</v>
      </c>
      <c r="D333" s="301">
        <v>6</v>
      </c>
      <c r="E333" s="43"/>
    </row>
    <row r="334" spans="1:5" s="42" customFormat="1" ht="12.75">
      <c r="A334" s="92">
        <f t="shared" si="6"/>
        <v>18</v>
      </c>
      <c r="B334" s="269" t="s">
        <v>137</v>
      </c>
      <c r="C334" s="80" t="s">
        <v>61</v>
      </c>
      <c r="D334" s="301">
        <v>12</v>
      </c>
      <c r="E334" s="43"/>
    </row>
    <row r="335" spans="1:5" s="42" customFormat="1" ht="12.75">
      <c r="A335" s="92">
        <f t="shared" si="6"/>
        <v>19</v>
      </c>
      <c r="B335" s="271" t="s">
        <v>138</v>
      </c>
      <c r="C335" s="266" t="s">
        <v>61</v>
      </c>
      <c r="D335" s="301">
        <v>2</v>
      </c>
      <c r="E335" s="43"/>
    </row>
    <row r="336" spans="1:5" ht="12.75">
      <c r="A336" s="92">
        <f t="shared" si="6"/>
        <v>20</v>
      </c>
      <c r="B336" s="272" t="s">
        <v>115</v>
      </c>
      <c r="C336" s="291" t="s">
        <v>61</v>
      </c>
      <c r="D336" s="303">
        <v>40</v>
      </c>
      <c r="E336" s="20"/>
    </row>
    <row r="337" spans="1:5" s="42" customFormat="1" ht="12.75">
      <c r="A337" s="92">
        <f t="shared" si="6"/>
        <v>21</v>
      </c>
      <c r="B337" s="272" t="s">
        <v>82</v>
      </c>
      <c r="C337" s="80" t="s">
        <v>376</v>
      </c>
      <c r="D337" s="303">
        <v>1</v>
      </c>
      <c r="E337" s="43"/>
    </row>
    <row r="338" spans="1:5" s="42" customFormat="1" ht="25.5">
      <c r="A338" s="92">
        <f t="shared" si="6"/>
        <v>22</v>
      </c>
      <c r="B338" s="267" t="s">
        <v>116</v>
      </c>
      <c r="C338" s="291" t="s">
        <v>376</v>
      </c>
      <c r="D338" s="303">
        <v>1</v>
      </c>
      <c r="E338" s="43"/>
    </row>
    <row r="339" spans="1:5" s="42" customFormat="1" ht="15.75">
      <c r="A339" s="238"/>
      <c r="B339" s="323" t="s">
        <v>117</v>
      </c>
      <c r="C339" s="296"/>
      <c r="D339" s="307"/>
      <c r="E339" s="43"/>
    </row>
    <row r="340" spans="1:5" s="42" customFormat="1" ht="150" customHeight="1">
      <c r="A340" s="238">
        <v>1</v>
      </c>
      <c r="B340" s="276" t="s">
        <v>403</v>
      </c>
      <c r="C340" s="266" t="s">
        <v>376</v>
      </c>
      <c r="D340" s="302">
        <v>1</v>
      </c>
      <c r="E340" s="43"/>
    </row>
    <row r="341" spans="1:5" s="42" customFormat="1" ht="12.75">
      <c r="A341" s="238">
        <f>A340+1</f>
        <v>2</v>
      </c>
      <c r="B341" s="276" t="s">
        <v>139</v>
      </c>
      <c r="C341" s="266" t="s">
        <v>376</v>
      </c>
      <c r="D341" s="301">
        <v>2</v>
      </c>
      <c r="E341" s="43"/>
    </row>
    <row r="342" spans="1:5" s="42" customFormat="1" ht="12.75">
      <c r="A342" s="238">
        <f aca="true" t="shared" si="7" ref="A342:A366">A341+1</f>
        <v>3</v>
      </c>
      <c r="B342" s="268" t="s">
        <v>140</v>
      </c>
      <c r="C342" s="80" t="s">
        <v>60</v>
      </c>
      <c r="D342" s="301">
        <v>2</v>
      </c>
      <c r="E342" s="43"/>
    </row>
    <row r="343" spans="1:5" s="42" customFormat="1" ht="12.75">
      <c r="A343" s="238">
        <f t="shared" si="7"/>
        <v>4</v>
      </c>
      <c r="B343" s="268" t="s">
        <v>141</v>
      </c>
      <c r="C343" s="80" t="s">
        <v>60</v>
      </c>
      <c r="D343" s="301">
        <v>4</v>
      </c>
      <c r="E343" s="43"/>
    </row>
    <row r="344" spans="1:5" s="63" customFormat="1" ht="12.75">
      <c r="A344" s="238">
        <f t="shared" si="7"/>
        <v>5</v>
      </c>
      <c r="B344" s="268" t="s">
        <v>142</v>
      </c>
      <c r="C344" s="80" t="s">
        <v>60</v>
      </c>
      <c r="D344" s="301">
        <v>1</v>
      </c>
      <c r="E344" s="62"/>
    </row>
    <row r="345" spans="1:4" s="65" customFormat="1" ht="12.75">
      <c r="A345" s="238">
        <f t="shared" si="7"/>
        <v>6</v>
      </c>
      <c r="B345" s="269" t="s">
        <v>118</v>
      </c>
      <c r="C345" s="80" t="s">
        <v>61</v>
      </c>
      <c r="D345" s="306">
        <v>6</v>
      </c>
    </row>
    <row r="346" spans="1:5" s="42" customFormat="1" ht="12.75">
      <c r="A346" s="238">
        <f t="shared" si="7"/>
        <v>7</v>
      </c>
      <c r="B346" s="274" t="s">
        <v>112</v>
      </c>
      <c r="C346" s="284" t="s">
        <v>376</v>
      </c>
      <c r="D346" s="306">
        <v>1</v>
      </c>
      <c r="E346" s="43"/>
    </row>
    <row r="347" spans="1:5" s="42" customFormat="1" ht="12.75">
      <c r="A347" s="238">
        <f t="shared" si="7"/>
        <v>8</v>
      </c>
      <c r="B347" s="270" t="s">
        <v>109</v>
      </c>
      <c r="C347" s="266" t="s">
        <v>61</v>
      </c>
      <c r="D347" s="302">
        <v>1</v>
      </c>
      <c r="E347" s="43"/>
    </row>
    <row r="348" spans="1:5" s="42" customFormat="1" ht="12.75">
      <c r="A348" s="238">
        <f t="shared" si="7"/>
        <v>9</v>
      </c>
      <c r="B348" s="269" t="s">
        <v>143</v>
      </c>
      <c r="C348" s="265" t="s">
        <v>61</v>
      </c>
      <c r="D348" s="301">
        <v>1</v>
      </c>
      <c r="E348" s="43"/>
    </row>
    <row r="349" spans="1:5" s="42" customFormat="1" ht="14.25" customHeight="1">
      <c r="A349" s="238">
        <f t="shared" si="7"/>
        <v>10</v>
      </c>
      <c r="B349" s="275" t="s">
        <v>144</v>
      </c>
      <c r="C349" s="265" t="s">
        <v>61</v>
      </c>
      <c r="D349" s="301">
        <v>1</v>
      </c>
      <c r="E349" s="43"/>
    </row>
    <row r="350" spans="1:5" s="42" customFormat="1" ht="12.75">
      <c r="A350" s="238">
        <f t="shared" si="7"/>
        <v>11</v>
      </c>
      <c r="B350" s="269" t="s">
        <v>145</v>
      </c>
      <c r="C350" s="80" t="s">
        <v>60</v>
      </c>
      <c r="D350" s="301">
        <v>5</v>
      </c>
      <c r="E350" s="43"/>
    </row>
    <row r="351" spans="1:5" s="42" customFormat="1" ht="12.75">
      <c r="A351" s="238">
        <f t="shared" si="7"/>
        <v>12</v>
      </c>
      <c r="B351" s="269" t="s">
        <v>146</v>
      </c>
      <c r="C351" s="80" t="s">
        <v>60</v>
      </c>
      <c r="D351" s="301">
        <v>20</v>
      </c>
      <c r="E351" s="43"/>
    </row>
    <row r="352" spans="1:5" s="63" customFormat="1" ht="12.75">
      <c r="A352" s="238">
        <f t="shared" si="7"/>
        <v>13</v>
      </c>
      <c r="B352" s="269" t="s">
        <v>147</v>
      </c>
      <c r="C352" s="80" t="s">
        <v>60</v>
      </c>
      <c r="D352" s="301">
        <v>8</v>
      </c>
      <c r="E352" s="62"/>
    </row>
    <row r="353" spans="1:4" s="65" customFormat="1" ht="12.75">
      <c r="A353" s="238">
        <f t="shared" si="7"/>
        <v>14</v>
      </c>
      <c r="B353" s="269" t="s">
        <v>148</v>
      </c>
      <c r="C353" s="80" t="s">
        <v>60</v>
      </c>
      <c r="D353" s="301">
        <v>10</v>
      </c>
    </row>
    <row r="354" spans="1:5" s="60" customFormat="1" ht="12.75">
      <c r="A354" s="238">
        <f t="shared" si="7"/>
        <v>15</v>
      </c>
      <c r="B354" s="269" t="s">
        <v>122</v>
      </c>
      <c r="C354" s="80" t="s">
        <v>60</v>
      </c>
      <c r="D354" s="301">
        <v>8</v>
      </c>
      <c r="E354" s="59"/>
    </row>
    <row r="355" spans="1:5" s="60" customFormat="1" ht="12.75">
      <c r="A355" s="238">
        <f t="shared" si="7"/>
        <v>16</v>
      </c>
      <c r="B355" s="269" t="s">
        <v>113</v>
      </c>
      <c r="C355" s="265" t="s">
        <v>61</v>
      </c>
      <c r="D355" s="301">
        <v>59</v>
      </c>
      <c r="E355" s="59"/>
    </row>
    <row r="356" spans="1:5" s="60" customFormat="1" ht="12.75">
      <c r="A356" s="238">
        <f t="shared" si="7"/>
        <v>17</v>
      </c>
      <c r="B356" s="269" t="s">
        <v>119</v>
      </c>
      <c r="C356" s="284" t="s">
        <v>376</v>
      </c>
      <c r="D356" s="301">
        <v>2</v>
      </c>
      <c r="E356" s="59"/>
    </row>
    <row r="357" spans="1:5" s="60" customFormat="1" ht="12.75">
      <c r="A357" s="238">
        <f t="shared" si="7"/>
        <v>18</v>
      </c>
      <c r="B357" s="269" t="s">
        <v>149</v>
      </c>
      <c r="C357" s="265" t="s">
        <v>61</v>
      </c>
      <c r="D357" s="301">
        <v>8</v>
      </c>
      <c r="E357" s="59"/>
    </row>
    <row r="358" spans="1:5" s="60" customFormat="1" ht="12.75">
      <c r="A358" s="238">
        <f t="shared" si="7"/>
        <v>19</v>
      </c>
      <c r="B358" s="269" t="s">
        <v>150</v>
      </c>
      <c r="C358" s="265" t="s">
        <v>61</v>
      </c>
      <c r="D358" s="301">
        <v>2</v>
      </c>
      <c r="E358" s="59"/>
    </row>
    <row r="359" spans="1:5" s="60" customFormat="1" ht="12.75">
      <c r="A359" s="238">
        <f t="shared" si="7"/>
        <v>20</v>
      </c>
      <c r="B359" s="269" t="s">
        <v>151</v>
      </c>
      <c r="C359" s="265" t="s">
        <v>61</v>
      </c>
      <c r="D359" s="301">
        <v>6</v>
      </c>
      <c r="E359" s="59"/>
    </row>
    <row r="360" spans="1:5" s="60" customFormat="1" ht="12.75">
      <c r="A360" s="238">
        <f t="shared" si="7"/>
        <v>21</v>
      </c>
      <c r="B360" s="271" t="s">
        <v>152</v>
      </c>
      <c r="C360" s="265" t="s">
        <v>61</v>
      </c>
      <c r="D360" s="301">
        <v>2</v>
      </c>
      <c r="E360" s="59"/>
    </row>
    <row r="361" spans="1:5" s="60" customFormat="1" ht="12.75">
      <c r="A361" s="238">
        <f t="shared" si="7"/>
        <v>22</v>
      </c>
      <c r="B361" s="271" t="s">
        <v>153</v>
      </c>
      <c r="C361" s="266" t="s">
        <v>61</v>
      </c>
      <c r="D361" s="301">
        <v>1</v>
      </c>
      <c r="E361" s="59"/>
    </row>
    <row r="362" spans="1:5" s="60" customFormat="1" ht="12.75">
      <c r="A362" s="238">
        <f t="shared" si="7"/>
        <v>23</v>
      </c>
      <c r="B362" s="271" t="s">
        <v>154</v>
      </c>
      <c r="C362" s="266" t="s">
        <v>61</v>
      </c>
      <c r="D362" s="301">
        <v>2</v>
      </c>
      <c r="E362" s="59"/>
    </row>
    <row r="363" spans="1:5" s="60" customFormat="1" ht="12.75">
      <c r="A363" s="238">
        <f t="shared" si="7"/>
        <v>24</v>
      </c>
      <c r="B363" s="272" t="s">
        <v>115</v>
      </c>
      <c r="C363" s="291" t="s">
        <v>61</v>
      </c>
      <c r="D363" s="303">
        <v>20</v>
      </c>
      <c r="E363" s="59"/>
    </row>
    <row r="364" spans="1:5" s="60" customFormat="1" ht="12.75">
      <c r="A364" s="238">
        <f t="shared" si="7"/>
        <v>25</v>
      </c>
      <c r="B364" s="272" t="s">
        <v>82</v>
      </c>
      <c r="C364" s="80" t="s">
        <v>376</v>
      </c>
      <c r="D364" s="303">
        <v>1</v>
      </c>
      <c r="E364" s="59"/>
    </row>
    <row r="365" spans="1:5" s="60" customFormat="1" ht="12.75">
      <c r="A365" s="238">
        <f t="shared" si="7"/>
        <v>26</v>
      </c>
      <c r="B365" s="273" t="s">
        <v>83</v>
      </c>
      <c r="C365" s="291" t="s">
        <v>376</v>
      </c>
      <c r="D365" s="303">
        <v>1</v>
      </c>
      <c r="E365" s="59"/>
    </row>
    <row r="366" spans="1:5" s="60" customFormat="1" ht="25.5">
      <c r="A366" s="238">
        <f t="shared" si="7"/>
        <v>27</v>
      </c>
      <c r="B366" s="267" t="s">
        <v>116</v>
      </c>
      <c r="C366" s="291" t="s">
        <v>376</v>
      </c>
      <c r="D366" s="303">
        <v>1</v>
      </c>
      <c r="E366" s="59"/>
    </row>
    <row r="367" spans="1:5" s="60" customFormat="1" ht="12.75">
      <c r="A367" s="238"/>
      <c r="B367" s="118" t="s">
        <v>120</v>
      </c>
      <c r="C367" s="291"/>
      <c r="D367" s="301"/>
      <c r="E367" s="59"/>
    </row>
    <row r="368" spans="1:4" s="20" customFormat="1" ht="12.75">
      <c r="A368" s="238">
        <v>1</v>
      </c>
      <c r="B368" s="267" t="s">
        <v>121</v>
      </c>
      <c r="C368" s="291" t="s">
        <v>376</v>
      </c>
      <c r="D368" s="303">
        <v>1</v>
      </c>
    </row>
    <row r="369" spans="1:4" s="20" customFormat="1" ht="12.75">
      <c r="A369" s="238">
        <f>A368+1</f>
        <v>2</v>
      </c>
      <c r="B369" s="268" t="s">
        <v>155</v>
      </c>
      <c r="C369" s="291" t="s">
        <v>61</v>
      </c>
      <c r="D369" s="303">
        <v>1</v>
      </c>
    </row>
    <row r="370" spans="1:4" s="20" customFormat="1" ht="12.75">
      <c r="A370" s="238">
        <f aca="true" t="shared" si="8" ref="A370:A378">A369+1</f>
        <v>3</v>
      </c>
      <c r="B370" s="269" t="s">
        <v>146</v>
      </c>
      <c r="C370" s="291" t="s">
        <v>60</v>
      </c>
      <c r="D370" s="301">
        <v>7</v>
      </c>
    </row>
    <row r="371" spans="1:4" s="20" customFormat="1" ht="12.75">
      <c r="A371" s="238">
        <f t="shared" si="8"/>
        <v>4</v>
      </c>
      <c r="B371" s="269" t="s">
        <v>113</v>
      </c>
      <c r="C371" s="265" t="s">
        <v>61</v>
      </c>
      <c r="D371" s="301">
        <v>4</v>
      </c>
    </row>
    <row r="372" spans="1:4" s="20" customFormat="1" ht="12.75">
      <c r="A372" s="238">
        <f t="shared" si="8"/>
        <v>5</v>
      </c>
      <c r="B372" s="269" t="s">
        <v>156</v>
      </c>
      <c r="C372" s="265" t="s">
        <v>61</v>
      </c>
      <c r="D372" s="301">
        <v>1</v>
      </c>
    </row>
    <row r="373" spans="1:4" s="20" customFormat="1" ht="12.75">
      <c r="A373" s="238">
        <f t="shared" si="8"/>
        <v>6</v>
      </c>
      <c r="B373" s="270" t="s">
        <v>109</v>
      </c>
      <c r="C373" s="265" t="s">
        <v>61</v>
      </c>
      <c r="D373" s="301">
        <v>1</v>
      </c>
    </row>
    <row r="374" spans="1:4" s="20" customFormat="1" ht="12.75">
      <c r="A374" s="238">
        <f t="shared" si="8"/>
        <v>7</v>
      </c>
      <c r="B374" s="271" t="s">
        <v>157</v>
      </c>
      <c r="C374" s="266" t="s">
        <v>61</v>
      </c>
      <c r="D374" s="301">
        <v>1</v>
      </c>
    </row>
    <row r="375" spans="1:4" s="20" customFormat="1" ht="12.75">
      <c r="A375" s="238">
        <f t="shared" si="8"/>
        <v>8</v>
      </c>
      <c r="B375" s="272" t="s">
        <v>115</v>
      </c>
      <c r="C375" s="291" t="s">
        <v>61</v>
      </c>
      <c r="D375" s="303">
        <v>3</v>
      </c>
    </row>
    <row r="376" spans="1:4" s="20" customFormat="1" ht="12.75">
      <c r="A376" s="238">
        <f t="shared" si="8"/>
        <v>9</v>
      </c>
      <c r="B376" s="272" t="s">
        <v>82</v>
      </c>
      <c r="C376" s="80" t="s">
        <v>376</v>
      </c>
      <c r="D376" s="303">
        <v>1</v>
      </c>
    </row>
    <row r="377" spans="1:5" ht="12.75">
      <c r="A377" s="238">
        <f t="shared" si="8"/>
        <v>10</v>
      </c>
      <c r="B377" s="273" t="s">
        <v>83</v>
      </c>
      <c r="C377" s="291" t="s">
        <v>376</v>
      </c>
      <c r="D377" s="303">
        <v>1</v>
      </c>
      <c r="E377" s="20"/>
    </row>
    <row r="378" spans="1:5" ht="26.25" thickBot="1">
      <c r="A378" s="390">
        <f t="shared" si="8"/>
        <v>11</v>
      </c>
      <c r="B378" s="267" t="s">
        <v>116</v>
      </c>
      <c r="C378" s="291" t="s">
        <v>376</v>
      </c>
      <c r="D378" s="303">
        <v>1</v>
      </c>
      <c r="E378" s="20"/>
    </row>
    <row r="379" spans="1:6" ht="12.75">
      <c r="A379" s="391"/>
      <c r="B379" s="126" t="s">
        <v>32</v>
      </c>
      <c r="C379" s="297"/>
      <c r="D379" s="308"/>
      <c r="E379" s="20"/>
      <c r="F379" s="45"/>
    </row>
    <row r="380" spans="1:5" ht="12.75">
      <c r="A380" s="238"/>
      <c r="B380" s="120" t="s">
        <v>179</v>
      </c>
      <c r="C380" s="80"/>
      <c r="D380" s="309"/>
      <c r="E380" s="20"/>
    </row>
    <row r="381" spans="1:5" ht="38.25">
      <c r="A381" s="127">
        <v>1</v>
      </c>
      <c r="B381" s="145" t="s">
        <v>374</v>
      </c>
      <c r="C381" s="80" t="s">
        <v>61</v>
      </c>
      <c r="D381" s="309">
        <v>1</v>
      </c>
      <c r="E381" s="20"/>
    </row>
    <row r="382" spans="1:5" ht="25.5">
      <c r="A382" s="127">
        <v>2</v>
      </c>
      <c r="B382" s="145" t="s">
        <v>324</v>
      </c>
      <c r="C382" s="80" t="s">
        <v>61</v>
      </c>
      <c r="D382" s="309">
        <v>1</v>
      </c>
      <c r="E382" s="20"/>
    </row>
    <row r="383" spans="1:5" ht="51">
      <c r="A383" s="127">
        <v>3</v>
      </c>
      <c r="B383" s="145" t="s">
        <v>375</v>
      </c>
      <c r="C383" s="80" t="s">
        <v>61</v>
      </c>
      <c r="D383" s="309">
        <v>1</v>
      </c>
      <c r="E383" s="20"/>
    </row>
    <row r="384" spans="1:5" ht="12.75">
      <c r="A384" s="127">
        <v>4</v>
      </c>
      <c r="B384" s="140" t="s">
        <v>180</v>
      </c>
      <c r="C384" s="80" t="s">
        <v>61</v>
      </c>
      <c r="D384" s="309">
        <v>3</v>
      </c>
      <c r="E384" s="20"/>
    </row>
    <row r="385" spans="1:5" ht="12.75">
      <c r="A385" s="238"/>
      <c r="B385" s="121" t="s">
        <v>484</v>
      </c>
      <c r="C385" s="80"/>
      <c r="D385" s="304"/>
      <c r="E385" s="20"/>
    </row>
    <row r="386" spans="1:5" ht="51">
      <c r="A386" s="238">
        <v>1</v>
      </c>
      <c r="B386" s="248" t="s">
        <v>398</v>
      </c>
      <c r="C386" s="298" t="s">
        <v>59</v>
      </c>
      <c r="D386" s="310">
        <v>10</v>
      </c>
      <c r="E386" s="20"/>
    </row>
    <row r="387" spans="1:5" ht="65.25" customHeight="1">
      <c r="A387" s="238">
        <f>A386+1</f>
        <v>2</v>
      </c>
      <c r="B387" s="248" t="s">
        <v>400</v>
      </c>
      <c r="C387" s="298" t="s">
        <v>59</v>
      </c>
      <c r="D387" s="310">
        <v>13</v>
      </c>
      <c r="E387" s="20"/>
    </row>
    <row r="388" spans="1:5" ht="49.5" customHeight="1">
      <c r="A388" s="238">
        <f>A387+1</f>
        <v>3</v>
      </c>
      <c r="B388" s="248" t="s">
        <v>399</v>
      </c>
      <c r="C388" s="298" t="s">
        <v>59</v>
      </c>
      <c r="D388" s="310">
        <v>7</v>
      </c>
      <c r="E388" s="20"/>
    </row>
    <row r="389" spans="1:5" ht="51">
      <c r="A389" s="238">
        <f>A388+1</f>
        <v>4</v>
      </c>
      <c r="B389" s="248" t="s">
        <v>397</v>
      </c>
      <c r="C389" s="298" t="s">
        <v>59</v>
      </c>
      <c r="D389" s="310">
        <v>1</v>
      </c>
      <c r="E389" s="20"/>
    </row>
    <row r="390" spans="1:5" ht="51">
      <c r="A390" s="238">
        <f>A389+1</f>
        <v>5</v>
      </c>
      <c r="B390" s="142" t="s">
        <v>396</v>
      </c>
      <c r="C390" s="141" t="s">
        <v>59</v>
      </c>
      <c r="D390" s="310">
        <v>5</v>
      </c>
      <c r="E390" s="20"/>
    </row>
    <row r="391" spans="1:5" ht="31.5" customHeight="1">
      <c r="A391" s="238">
        <f>A390+1</f>
        <v>6</v>
      </c>
      <c r="B391" s="142" t="s">
        <v>181</v>
      </c>
      <c r="C391" s="141" t="s">
        <v>59</v>
      </c>
      <c r="D391" s="310">
        <v>6</v>
      </c>
      <c r="E391" s="20"/>
    </row>
    <row r="392" spans="1:5" ht="31.5" customHeight="1">
      <c r="A392" s="238">
        <v>7</v>
      </c>
      <c r="B392" s="248" t="s">
        <v>525</v>
      </c>
      <c r="C392" s="450" t="s">
        <v>59</v>
      </c>
      <c r="D392" s="451">
        <v>2</v>
      </c>
      <c r="E392" s="20"/>
    </row>
    <row r="393" spans="1:11" ht="25.5">
      <c r="A393" s="238">
        <v>8</v>
      </c>
      <c r="B393" s="202" t="s">
        <v>325</v>
      </c>
      <c r="C393" s="141" t="s">
        <v>59</v>
      </c>
      <c r="D393" s="310">
        <v>30</v>
      </c>
      <c r="E393" s="356"/>
      <c r="F393" s="20"/>
      <c r="G393" s="20"/>
      <c r="H393" s="20"/>
      <c r="I393" s="20"/>
      <c r="J393" s="20"/>
      <c r="K393" s="20"/>
    </row>
    <row r="394" spans="1:5" ht="12.75">
      <c r="A394" s="238"/>
      <c r="B394" s="121" t="s">
        <v>182</v>
      </c>
      <c r="C394" s="139"/>
      <c r="D394" s="311"/>
      <c r="E394" s="20"/>
    </row>
    <row r="395" spans="1:5" ht="12.75">
      <c r="A395" s="238"/>
      <c r="B395" s="122" t="s">
        <v>183</v>
      </c>
      <c r="C395" s="139"/>
      <c r="D395" s="311"/>
      <c r="E395" s="20"/>
    </row>
    <row r="396" spans="1:5" ht="12.75">
      <c r="A396" s="238">
        <v>1</v>
      </c>
      <c r="B396" s="143" t="s">
        <v>184</v>
      </c>
      <c r="C396" s="144" t="s">
        <v>61</v>
      </c>
      <c r="D396" s="312">
        <v>2</v>
      </c>
      <c r="E396" s="20"/>
    </row>
    <row r="397" spans="1:5" ht="12.75">
      <c r="A397" s="238">
        <f>A396+1</f>
        <v>2</v>
      </c>
      <c r="B397" s="143" t="s">
        <v>185</v>
      </c>
      <c r="C397" s="144" t="s">
        <v>61</v>
      </c>
      <c r="D397" s="312">
        <v>5</v>
      </c>
      <c r="E397" s="20"/>
    </row>
    <row r="398" spans="1:5" ht="12.75">
      <c r="A398" s="238">
        <f aca="true" t="shared" si="9" ref="A398:A407">A397+1</f>
        <v>3</v>
      </c>
      <c r="B398" s="143" t="s">
        <v>186</v>
      </c>
      <c r="C398" s="144" t="s">
        <v>61</v>
      </c>
      <c r="D398" s="312">
        <v>2</v>
      </c>
      <c r="E398" s="20"/>
    </row>
    <row r="399" spans="1:5" ht="12.75">
      <c r="A399" s="238">
        <f t="shared" si="9"/>
        <v>4</v>
      </c>
      <c r="B399" s="143" t="s">
        <v>187</v>
      </c>
      <c r="C399" s="144" t="s">
        <v>61</v>
      </c>
      <c r="D399" s="312">
        <v>6</v>
      </c>
      <c r="E399" s="20"/>
    </row>
    <row r="400" spans="1:5" ht="12.75">
      <c r="A400" s="238">
        <f t="shared" si="9"/>
        <v>5</v>
      </c>
      <c r="B400" s="143" t="s">
        <v>188</v>
      </c>
      <c r="C400" s="144" t="s">
        <v>61</v>
      </c>
      <c r="D400" s="312">
        <v>1</v>
      </c>
      <c r="E400" s="20"/>
    </row>
    <row r="401" spans="1:5" ht="12.75">
      <c r="A401" s="238">
        <f t="shared" si="9"/>
        <v>6</v>
      </c>
      <c r="B401" s="143" t="s">
        <v>189</v>
      </c>
      <c r="C401" s="144" t="s">
        <v>61</v>
      </c>
      <c r="D401" s="312">
        <v>1</v>
      </c>
      <c r="E401" s="20"/>
    </row>
    <row r="402" spans="1:5" ht="12.75">
      <c r="A402" s="238">
        <f t="shared" si="9"/>
        <v>7</v>
      </c>
      <c r="B402" s="143" t="s">
        <v>190</v>
      </c>
      <c r="C402" s="144" t="s">
        <v>61</v>
      </c>
      <c r="D402" s="312">
        <v>1</v>
      </c>
      <c r="E402" s="20"/>
    </row>
    <row r="403" spans="1:5" ht="12.75">
      <c r="A403" s="238">
        <f t="shared" si="9"/>
        <v>8</v>
      </c>
      <c r="B403" s="145" t="s">
        <v>191</v>
      </c>
      <c r="C403" s="144" t="s">
        <v>61</v>
      </c>
      <c r="D403" s="312">
        <v>14</v>
      </c>
      <c r="E403" s="20"/>
    </row>
    <row r="404" spans="1:5" ht="12.75">
      <c r="A404" s="238">
        <f t="shared" si="9"/>
        <v>9</v>
      </c>
      <c r="B404" s="145" t="s">
        <v>192</v>
      </c>
      <c r="C404" s="144" t="s">
        <v>61</v>
      </c>
      <c r="D404" s="312">
        <v>1</v>
      </c>
      <c r="E404" s="20"/>
    </row>
    <row r="405" spans="1:5" ht="12.75">
      <c r="A405" s="238">
        <f t="shared" si="9"/>
        <v>10</v>
      </c>
      <c r="B405" s="145" t="s">
        <v>193</v>
      </c>
      <c r="C405" s="141" t="s">
        <v>376</v>
      </c>
      <c r="D405" s="312">
        <v>1</v>
      </c>
      <c r="E405" s="20"/>
    </row>
    <row r="406" spans="1:5" ht="12.75">
      <c r="A406" s="238">
        <f t="shared" si="9"/>
        <v>11</v>
      </c>
      <c r="B406" s="145" t="s">
        <v>194</v>
      </c>
      <c r="C406" s="144" t="s">
        <v>61</v>
      </c>
      <c r="D406" s="312">
        <v>1</v>
      </c>
      <c r="E406" s="20"/>
    </row>
    <row r="407" spans="1:5" ht="12.75">
      <c r="A407" s="238">
        <f t="shared" si="9"/>
        <v>12</v>
      </c>
      <c r="B407" s="140" t="s">
        <v>195</v>
      </c>
      <c r="C407" s="141" t="s">
        <v>376</v>
      </c>
      <c r="D407" s="312">
        <v>1</v>
      </c>
      <c r="E407" s="20"/>
    </row>
    <row r="408" spans="1:5" ht="12.75">
      <c r="A408" s="238"/>
      <c r="B408" s="122" t="s">
        <v>208</v>
      </c>
      <c r="C408" s="139"/>
      <c r="D408" s="311"/>
      <c r="E408" s="20"/>
    </row>
    <row r="409" spans="1:5" ht="12.75">
      <c r="A409" s="238">
        <v>1</v>
      </c>
      <c r="B409" s="147" t="s">
        <v>214</v>
      </c>
      <c r="C409" s="146" t="s">
        <v>60</v>
      </c>
      <c r="D409" s="312">
        <v>10</v>
      </c>
      <c r="E409" s="20"/>
    </row>
    <row r="410" spans="1:5" ht="12.75">
      <c r="A410" s="238">
        <f>A409+1</f>
        <v>2</v>
      </c>
      <c r="B410" s="147" t="s">
        <v>215</v>
      </c>
      <c r="C410" s="146" t="s">
        <v>60</v>
      </c>
      <c r="D410" s="312">
        <v>30</v>
      </c>
      <c r="E410" s="20"/>
    </row>
    <row r="411" spans="1:5" ht="12.75">
      <c r="A411" s="238">
        <f aca="true" t="shared" si="10" ref="A411:A420">A410+1</f>
        <v>3</v>
      </c>
      <c r="B411" s="147" t="s">
        <v>216</v>
      </c>
      <c r="C411" s="141" t="s">
        <v>60</v>
      </c>
      <c r="D411" s="312">
        <v>640</v>
      </c>
      <c r="E411" s="20"/>
    </row>
    <row r="412" spans="1:5" ht="12.75">
      <c r="A412" s="238">
        <f t="shared" si="10"/>
        <v>4</v>
      </c>
      <c r="B412" s="147" t="s">
        <v>217</v>
      </c>
      <c r="C412" s="141" t="s">
        <v>60</v>
      </c>
      <c r="D412" s="312">
        <v>135</v>
      </c>
      <c r="E412" s="20"/>
    </row>
    <row r="413" spans="1:5" ht="12.75">
      <c r="A413" s="238">
        <f t="shared" si="10"/>
        <v>5</v>
      </c>
      <c r="B413" s="147" t="s">
        <v>218</v>
      </c>
      <c r="C413" s="141" t="s">
        <v>60</v>
      </c>
      <c r="D413" s="312">
        <v>265</v>
      </c>
      <c r="E413" s="20"/>
    </row>
    <row r="414" spans="1:5" ht="12.75">
      <c r="A414" s="238">
        <f t="shared" si="10"/>
        <v>6</v>
      </c>
      <c r="B414" s="147" t="s">
        <v>219</v>
      </c>
      <c r="C414" s="141" t="s">
        <v>60</v>
      </c>
      <c r="D414" s="312">
        <v>45</v>
      </c>
      <c r="E414" s="20"/>
    </row>
    <row r="415" spans="1:5" ht="12.75">
      <c r="A415" s="238">
        <f t="shared" si="10"/>
        <v>7</v>
      </c>
      <c r="B415" s="147" t="s">
        <v>212</v>
      </c>
      <c r="C415" s="148" t="s">
        <v>60</v>
      </c>
      <c r="D415" s="313">
        <v>15</v>
      </c>
      <c r="E415" s="20"/>
    </row>
    <row r="416" spans="1:5" ht="12.75">
      <c r="A416" s="238">
        <f t="shared" si="10"/>
        <v>8</v>
      </c>
      <c r="B416" s="149" t="s">
        <v>209</v>
      </c>
      <c r="C416" s="150" t="s">
        <v>60</v>
      </c>
      <c r="D416" s="314">
        <v>40</v>
      </c>
      <c r="E416" s="20"/>
    </row>
    <row r="417" spans="1:5" ht="12.75">
      <c r="A417" s="238">
        <f t="shared" si="10"/>
        <v>9</v>
      </c>
      <c r="B417" s="151" t="s">
        <v>210</v>
      </c>
      <c r="C417" s="150" t="s">
        <v>60</v>
      </c>
      <c r="D417" s="314">
        <v>45</v>
      </c>
      <c r="E417" s="20"/>
    </row>
    <row r="418" spans="1:5" ht="12.75">
      <c r="A418" s="238">
        <f t="shared" si="10"/>
        <v>10</v>
      </c>
      <c r="B418" s="152" t="s">
        <v>223</v>
      </c>
      <c r="C418" s="153" t="s">
        <v>213</v>
      </c>
      <c r="D418" s="299">
        <v>1</v>
      </c>
      <c r="E418" s="20"/>
    </row>
    <row r="419" spans="1:5" ht="12.75">
      <c r="A419" s="238">
        <f t="shared" si="10"/>
        <v>11</v>
      </c>
      <c r="B419" s="152" t="s">
        <v>211</v>
      </c>
      <c r="C419" s="154" t="s">
        <v>61</v>
      </c>
      <c r="D419" s="299">
        <v>1</v>
      </c>
      <c r="E419" s="20"/>
    </row>
    <row r="420" spans="1:5" ht="12.75">
      <c r="A420" s="238">
        <f t="shared" si="10"/>
        <v>12</v>
      </c>
      <c r="B420" s="140" t="s">
        <v>195</v>
      </c>
      <c r="C420" s="141" t="s">
        <v>376</v>
      </c>
      <c r="D420" s="312">
        <v>1</v>
      </c>
      <c r="E420" s="20"/>
    </row>
    <row r="421" spans="1:5" ht="12.75">
      <c r="A421" s="238"/>
      <c r="B421" s="121" t="s">
        <v>220</v>
      </c>
      <c r="C421" s="139"/>
      <c r="D421" s="311"/>
      <c r="E421" s="20"/>
    </row>
    <row r="422" spans="1:5" ht="12.75">
      <c r="A422" s="238">
        <v>1</v>
      </c>
      <c r="B422" s="155" t="s">
        <v>221</v>
      </c>
      <c r="C422" s="156" t="s">
        <v>60</v>
      </c>
      <c r="D422" s="315">
        <v>10</v>
      </c>
      <c r="E422" s="20"/>
    </row>
    <row r="423" spans="1:5" ht="25.5">
      <c r="A423" s="238">
        <f>A422+1</f>
        <v>2</v>
      </c>
      <c r="B423" s="157" t="s">
        <v>395</v>
      </c>
      <c r="C423" s="158" t="s">
        <v>61</v>
      </c>
      <c r="D423" s="316">
        <v>5</v>
      </c>
      <c r="E423" s="20"/>
    </row>
    <row r="424" spans="1:5" ht="25.5">
      <c r="A424" s="238">
        <f aca="true" t="shared" si="11" ref="A424:A429">A423+1</f>
        <v>3</v>
      </c>
      <c r="B424" s="247" t="s">
        <v>394</v>
      </c>
      <c r="C424" s="159" t="s">
        <v>61</v>
      </c>
      <c r="D424" s="310">
        <v>1</v>
      </c>
      <c r="E424" s="20"/>
    </row>
    <row r="425" spans="1:5" ht="38.25">
      <c r="A425" s="238">
        <f t="shared" si="11"/>
        <v>4</v>
      </c>
      <c r="B425" s="160" t="s">
        <v>392</v>
      </c>
      <c r="C425" s="159" t="s">
        <v>61</v>
      </c>
      <c r="D425" s="312">
        <v>1</v>
      </c>
      <c r="E425" s="20"/>
    </row>
    <row r="426" spans="1:5" ht="25.5">
      <c r="A426" s="238">
        <f t="shared" si="11"/>
        <v>5</v>
      </c>
      <c r="B426" s="160" t="s">
        <v>393</v>
      </c>
      <c r="C426" s="159" t="s">
        <v>61</v>
      </c>
      <c r="D426" s="312">
        <v>1</v>
      </c>
      <c r="E426" s="20"/>
    </row>
    <row r="427" spans="1:5" ht="25.5">
      <c r="A427" s="238">
        <f t="shared" si="11"/>
        <v>6</v>
      </c>
      <c r="B427" s="160" t="s">
        <v>377</v>
      </c>
      <c r="C427" s="245" t="s">
        <v>61</v>
      </c>
      <c r="D427" s="312">
        <v>1</v>
      </c>
      <c r="E427" s="20"/>
    </row>
    <row r="428" spans="1:5" ht="12.75">
      <c r="A428" s="238">
        <f t="shared" si="11"/>
        <v>7</v>
      </c>
      <c r="B428" s="160" t="s">
        <v>222</v>
      </c>
      <c r="C428" s="159" t="s">
        <v>61</v>
      </c>
      <c r="D428" s="312">
        <v>1</v>
      </c>
      <c r="E428" s="20"/>
    </row>
    <row r="429" spans="1:5" ht="13.5" thickBot="1">
      <c r="A429" s="238">
        <f t="shared" si="11"/>
        <v>8</v>
      </c>
      <c r="B429" s="161" t="s">
        <v>195</v>
      </c>
      <c r="C429" s="162" t="s">
        <v>376</v>
      </c>
      <c r="D429" s="317">
        <v>1</v>
      </c>
      <c r="E429" s="20"/>
    </row>
    <row r="430" spans="1:6" ht="12.75">
      <c r="A430" s="238"/>
      <c r="B430" s="126" t="s">
        <v>33</v>
      </c>
      <c r="C430" s="125"/>
      <c r="D430" s="308"/>
      <c r="E430" s="20"/>
      <c r="F430" s="45"/>
    </row>
    <row r="431" spans="1:5" ht="25.5">
      <c r="A431" s="238">
        <v>1</v>
      </c>
      <c r="B431" s="134" t="s">
        <v>390</v>
      </c>
      <c r="C431" s="135" t="s">
        <v>59</v>
      </c>
      <c r="D431" s="318">
        <v>1</v>
      </c>
      <c r="E431" s="20"/>
    </row>
    <row r="432" spans="1:5" ht="25.5">
      <c r="A432" s="238">
        <f>A431+1</f>
        <v>2</v>
      </c>
      <c r="B432" s="134" t="s">
        <v>389</v>
      </c>
      <c r="C432" s="135" t="s">
        <v>59</v>
      </c>
      <c r="D432" s="318">
        <v>1</v>
      </c>
      <c r="E432" s="20"/>
    </row>
    <row r="433" spans="1:5" ht="25.5">
      <c r="A433" s="238">
        <f aca="true" t="shared" si="12" ref="A433:A440">A432+1</f>
        <v>3</v>
      </c>
      <c r="B433" s="136" t="s">
        <v>391</v>
      </c>
      <c r="C433" s="137" t="s">
        <v>59</v>
      </c>
      <c r="D433" s="318">
        <v>1</v>
      </c>
      <c r="E433" s="20"/>
    </row>
    <row r="434" spans="1:5" ht="12.75">
      <c r="A434" s="238">
        <f t="shared" si="12"/>
        <v>4</v>
      </c>
      <c r="B434" s="136" t="s">
        <v>171</v>
      </c>
      <c r="C434" s="137" t="s">
        <v>59</v>
      </c>
      <c r="D434" s="318">
        <v>1</v>
      </c>
      <c r="E434" s="20"/>
    </row>
    <row r="435" spans="1:5" ht="12.75">
      <c r="A435" s="238">
        <f t="shared" si="12"/>
        <v>5</v>
      </c>
      <c r="B435" s="136" t="s">
        <v>172</v>
      </c>
      <c r="C435" s="137" t="s">
        <v>59</v>
      </c>
      <c r="D435" s="318">
        <v>1</v>
      </c>
      <c r="E435" s="20"/>
    </row>
    <row r="436" spans="1:5" ht="12.75">
      <c r="A436" s="238">
        <f t="shared" si="12"/>
        <v>6</v>
      </c>
      <c r="B436" s="138" t="s">
        <v>173</v>
      </c>
      <c r="C436" s="137" t="s">
        <v>60</v>
      </c>
      <c r="D436" s="318">
        <v>100</v>
      </c>
      <c r="E436" s="20"/>
    </row>
    <row r="437" spans="1:5" ht="12.75">
      <c r="A437" s="238">
        <f t="shared" si="12"/>
        <v>7</v>
      </c>
      <c r="B437" s="138" t="s">
        <v>174</v>
      </c>
      <c r="C437" s="137" t="s">
        <v>60</v>
      </c>
      <c r="D437" s="318">
        <v>20</v>
      </c>
      <c r="E437" s="20"/>
    </row>
    <row r="438" spans="1:5" ht="12.75">
      <c r="A438" s="238">
        <f t="shared" si="12"/>
        <v>8</v>
      </c>
      <c r="B438" s="136" t="s">
        <v>175</v>
      </c>
      <c r="C438" s="137" t="s">
        <v>60</v>
      </c>
      <c r="D438" s="318">
        <v>50</v>
      </c>
      <c r="E438" s="20"/>
    </row>
    <row r="439" spans="1:5" ht="12.75">
      <c r="A439" s="238">
        <f t="shared" si="12"/>
        <v>9</v>
      </c>
      <c r="B439" s="136" t="s">
        <v>176</v>
      </c>
      <c r="C439" s="137" t="s">
        <v>376</v>
      </c>
      <c r="D439" s="318">
        <v>1</v>
      </c>
      <c r="E439" s="20"/>
    </row>
    <row r="440" spans="1:5" ht="13.5" thickBot="1">
      <c r="A440" s="238">
        <f t="shared" si="12"/>
        <v>10</v>
      </c>
      <c r="B440" s="136" t="s">
        <v>177</v>
      </c>
      <c r="C440" s="137" t="s">
        <v>178</v>
      </c>
      <c r="D440" s="318">
        <v>1</v>
      </c>
      <c r="E440" s="20"/>
    </row>
    <row r="441" spans="1:6" ht="12.75">
      <c r="A441" s="238"/>
      <c r="B441" s="126" t="s">
        <v>323</v>
      </c>
      <c r="C441" s="125"/>
      <c r="D441" s="308"/>
      <c r="E441" s="20"/>
      <c r="F441" s="45"/>
    </row>
    <row r="442" spans="1:5" ht="25.5">
      <c r="A442" s="238">
        <v>1</v>
      </c>
      <c r="B442" s="128" t="s">
        <v>359</v>
      </c>
      <c r="C442" s="129" t="s">
        <v>61</v>
      </c>
      <c r="D442" s="319">
        <v>1</v>
      </c>
      <c r="E442" s="20"/>
    </row>
    <row r="443" spans="1:5" ht="127.5">
      <c r="A443" s="238">
        <f>A442+1</f>
        <v>2</v>
      </c>
      <c r="B443" s="128" t="s">
        <v>388</v>
      </c>
      <c r="C443" s="129" t="s">
        <v>61</v>
      </c>
      <c r="D443" s="319">
        <v>7</v>
      </c>
      <c r="E443" s="20"/>
    </row>
    <row r="444" spans="1:5" ht="12.75">
      <c r="A444" s="238">
        <f aca="true" t="shared" si="13" ref="A444:A452">A443+1</f>
        <v>3</v>
      </c>
      <c r="B444" s="128" t="s">
        <v>253</v>
      </c>
      <c r="C444" s="129" t="s">
        <v>61</v>
      </c>
      <c r="D444" s="319">
        <v>1</v>
      </c>
      <c r="E444" s="20"/>
    </row>
    <row r="445" spans="1:5" ht="25.5">
      <c r="A445" s="238">
        <f t="shared" si="13"/>
        <v>4</v>
      </c>
      <c r="B445" s="128" t="s">
        <v>254</v>
      </c>
      <c r="C445" s="129" t="s">
        <v>61</v>
      </c>
      <c r="D445" s="319">
        <v>1</v>
      </c>
      <c r="E445" s="20"/>
    </row>
    <row r="446" spans="1:5" ht="12.75">
      <c r="A446" s="238">
        <v>5</v>
      </c>
      <c r="B446" s="130" t="s">
        <v>255</v>
      </c>
      <c r="C446" s="129" t="s">
        <v>61</v>
      </c>
      <c r="D446" s="319">
        <v>1</v>
      </c>
      <c r="E446" s="20"/>
    </row>
    <row r="447" spans="1:5" ht="12.75">
      <c r="A447" s="238">
        <f t="shared" si="13"/>
        <v>6</v>
      </c>
      <c r="B447" s="131" t="s">
        <v>256</v>
      </c>
      <c r="C447" s="129" t="s">
        <v>61</v>
      </c>
      <c r="D447" s="319">
        <v>1</v>
      </c>
      <c r="E447" s="20"/>
    </row>
    <row r="448" spans="1:5" ht="12.75">
      <c r="A448" s="238">
        <f t="shared" si="13"/>
        <v>7</v>
      </c>
      <c r="B448" s="131" t="s">
        <v>257</v>
      </c>
      <c r="C448" s="129" t="s">
        <v>61</v>
      </c>
      <c r="D448" s="319">
        <v>1</v>
      </c>
      <c r="E448" s="20"/>
    </row>
    <row r="449" spans="1:5" ht="12.75">
      <c r="A449" s="238">
        <f t="shared" si="13"/>
        <v>8</v>
      </c>
      <c r="B449" s="130" t="s">
        <v>258</v>
      </c>
      <c r="C449" s="129" t="s">
        <v>60</v>
      </c>
      <c r="D449" s="319">
        <v>610</v>
      </c>
      <c r="E449" s="20"/>
    </row>
    <row r="450" spans="1:5" ht="12.75">
      <c r="A450" s="238">
        <v>9</v>
      </c>
      <c r="B450" s="130" t="s">
        <v>259</v>
      </c>
      <c r="C450" s="129" t="s">
        <v>60</v>
      </c>
      <c r="D450" s="319">
        <v>200</v>
      </c>
      <c r="E450" s="20"/>
    </row>
    <row r="451" spans="1:5" ht="38.25">
      <c r="A451" s="238">
        <f t="shared" si="13"/>
        <v>10</v>
      </c>
      <c r="B451" s="128" t="s">
        <v>360</v>
      </c>
      <c r="C451" s="129" t="s">
        <v>376</v>
      </c>
      <c r="D451" s="319">
        <v>1</v>
      </c>
      <c r="E451" s="20"/>
    </row>
    <row r="452" spans="1:5" ht="13.5" thickBot="1">
      <c r="A452" s="238">
        <f t="shared" si="13"/>
        <v>11</v>
      </c>
      <c r="B452" s="192" t="s">
        <v>260</v>
      </c>
      <c r="C452" s="193" t="s">
        <v>61</v>
      </c>
      <c r="D452" s="320">
        <v>3500</v>
      </c>
      <c r="E452" s="20"/>
    </row>
    <row r="453" spans="1:6" ht="26.25" thickBot="1">
      <c r="A453" s="194"/>
      <c r="B453" s="195" t="s">
        <v>322</v>
      </c>
      <c r="C453" s="196"/>
      <c r="D453" s="321"/>
      <c r="E453" s="20"/>
      <c r="F453" s="45"/>
    </row>
    <row r="454" spans="1:5" ht="25.5">
      <c r="A454" s="12">
        <v>1</v>
      </c>
      <c r="B454" s="258" t="s">
        <v>361</v>
      </c>
      <c r="C454" s="108" t="s">
        <v>61</v>
      </c>
      <c r="D454" s="322">
        <v>1</v>
      </c>
      <c r="E454" s="20"/>
    </row>
    <row r="455" spans="1:6" ht="25.5">
      <c r="A455" s="93">
        <v>2</v>
      </c>
      <c r="B455" s="259" t="s">
        <v>362</v>
      </c>
      <c r="C455" s="81" t="s">
        <v>61</v>
      </c>
      <c r="D455" s="302">
        <v>1</v>
      </c>
      <c r="E455" s="20"/>
      <c r="F455" s="20"/>
    </row>
    <row r="456" spans="1:5" ht="12.75">
      <c r="A456" s="93">
        <v>3</v>
      </c>
      <c r="B456" s="259" t="s">
        <v>363</v>
      </c>
      <c r="C456" s="81" t="s">
        <v>61</v>
      </c>
      <c r="D456" s="302">
        <v>1</v>
      </c>
      <c r="E456" s="20"/>
    </row>
    <row r="457" spans="1:5" ht="25.5">
      <c r="A457" s="93">
        <f aca="true" t="shared" si="14" ref="A457:A471">A456+1</f>
        <v>4</v>
      </c>
      <c r="B457" s="133" t="s">
        <v>387</v>
      </c>
      <c r="C457" s="81" t="s">
        <v>61</v>
      </c>
      <c r="D457" s="302">
        <v>1</v>
      </c>
      <c r="E457" s="20"/>
    </row>
    <row r="458" spans="1:5" ht="25.5">
      <c r="A458" s="93">
        <f t="shared" si="14"/>
        <v>5</v>
      </c>
      <c r="B458" s="132" t="s">
        <v>386</v>
      </c>
      <c r="C458" s="81" t="s">
        <v>61</v>
      </c>
      <c r="D458" s="302">
        <v>1</v>
      </c>
      <c r="E458" s="20"/>
    </row>
    <row r="459" spans="1:5" ht="25.5">
      <c r="A459" s="93">
        <f t="shared" si="14"/>
        <v>6</v>
      </c>
      <c r="B459" s="342" t="s">
        <v>485</v>
      </c>
      <c r="C459" s="81" t="s">
        <v>61</v>
      </c>
      <c r="D459" s="302">
        <v>3</v>
      </c>
      <c r="E459" s="20"/>
    </row>
    <row r="460" spans="1:5" ht="12.75">
      <c r="A460" s="93">
        <f t="shared" si="14"/>
        <v>7</v>
      </c>
      <c r="B460" s="342" t="s">
        <v>486</v>
      </c>
      <c r="C460" s="81" t="s">
        <v>61</v>
      </c>
      <c r="D460" s="239">
        <v>14</v>
      </c>
      <c r="E460" s="20"/>
    </row>
    <row r="461" spans="1:5" ht="18" customHeight="1">
      <c r="A461" s="93">
        <f t="shared" si="14"/>
        <v>8</v>
      </c>
      <c r="B461" s="342" t="s">
        <v>487</v>
      </c>
      <c r="C461" s="81" t="s">
        <v>61</v>
      </c>
      <c r="D461" s="239">
        <v>18</v>
      </c>
      <c r="E461" s="20"/>
    </row>
    <row r="462" spans="1:5" ht="12.75">
      <c r="A462" s="93">
        <f t="shared" si="14"/>
        <v>9</v>
      </c>
      <c r="B462" s="259" t="s">
        <v>252</v>
      </c>
      <c r="C462" s="81" t="s">
        <v>61</v>
      </c>
      <c r="D462" s="239">
        <v>4</v>
      </c>
      <c r="E462" s="20"/>
    </row>
    <row r="463" spans="1:5" ht="25.5">
      <c r="A463" s="93">
        <f t="shared" si="14"/>
        <v>10</v>
      </c>
      <c r="B463" s="259" t="s">
        <v>364</v>
      </c>
      <c r="C463" s="81" t="s">
        <v>61</v>
      </c>
      <c r="D463" s="239">
        <v>1</v>
      </c>
      <c r="E463" s="20"/>
    </row>
    <row r="464" spans="1:5" ht="12.75">
      <c r="A464" s="93">
        <f t="shared" si="14"/>
        <v>11</v>
      </c>
      <c r="B464" s="259" t="s">
        <v>251</v>
      </c>
      <c r="C464" s="81" t="s">
        <v>61</v>
      </c>
      <c r="D464" s="239">
        <v>2</v>
      </c>
      <c r="E464" s="20"/>
    </row>
    <row r="465" spans="1:5" ht="12.75">
      <c r="A465" s="93">
        <f t="shared" si="14"/>
        <v>12</v>
      </c>
      <c r="B465" s="259" t="s">
        <v>164</v>
      </c>
      <c r="C465" s="81" t="s">
        <v>60</v>
      </c>
      <c r="D465" s="239">
        <v>550</v>
      </c>
      <c r="E465" s="20"/>
    </row>
    <row r="466" spans="1:5" ht="12.75">
      <c r="A466" s="93">
        <f t="shared" si="14"/>
        <v>13</v>
      </c>
      <c r="B466" s="259" t="s">
        <v>250</v>
      </c>
      <c r="C466" s="81" t="s">
        <v>60</v>
      </c>
      <c r="D466" s="239">
        <v>45</v>
      </c>
      <c r="E466" s="20"/>
    </row>
    <row r="467" spans="1:5" ht="12.75">
      <c r="A467" s="93">
        <f t="shared" si="14"/>
        <v>14</v>
      </c>
      <c r="B467" s="259" t="s">
        <v>165</v>
      </c>
      <c r="C467" s="81" t="s">
        <v>60</v>
      </c>
      <c r="D467" s="239">
        <v>110</v>
      </c>
      <c r="E467" s="20"/>
    </row>
    <row r="468" spans="1:5" ht="12.75">
      <c r="A468" s="93">
        <f t="shared" si="14"/>
        <v>15</v>
      </c>
      <c r="B468" s="259" t="s">
        <v>166</v>
      </c>
      <c r="C468" s="81" t="s">
        <v>60</v>
      </c>
      <c r="D468" s="239">
        <v>165</v>
      </c>
      <c r="E468" s="20"/>
    </row>
    <row r="469" spans="1:5" ht="12.75">
      <c r="A469" s="93">
        <f t="shared" si="14"/>
        <v>16</v>
      </c>
      <c r="B469" s="259" t="s">
        <v>249</v>
      </c>
      <c r="C469" s="81" t="s">
        <v>60</v>
      </c>
      <c r="D469" s="239">
        <v>110</v>
      </c>
      <c r="E469" s="20"/>
    </row>
    <row r="470" spans="1:5" ht="12.75">
      <c r="A470" s="93">
        <f t="shared" si="14"/>
        <v>17</v>
      </c>
      <c r="B470" s="259" t="s">
        <v>31</v>
      </c>
      <c r="C470" s="81" t="s">
        <v>61</v>
      </c>
      <c r="D470" s="239">
        <f>3500+350</f>
        <v>3850</v>
      </c>
      <c r="E470" s="20"/>
    </row>
    <row r="471" spans="1:5" ht="13.5" thickBot="1">
      <c r="A471" s="93">
        <f t="shared" si="14"/>
        <v>18</v>
      </c>
      <c r="B471" s="259" t="s">
        <v>176</v>
      </c>
      <c r="C471" s="341" t="s">
        <v>376</v>
      </c>
      <c r="D471" s="239">
        <v>2</v>
      </c>
      <c r="E471" s="20"/>
    </row>
    <row r="472" spans="1:6" ht="12.75">
      <c r="A472" s="94"/>
      <c r="B472" s="2" t="s">
        <v>34</v>
      </c>
      <c r="C472" s="95"/>
      <c r="D472" s="240"/>
      <c r="E472" s="20"/>
      <c r="F472" s="45"/>
    </row>
    <row r="473" spans="1:5" ht="12.75">
      <c r="A473" s="91">
        <v>1</v>
      </c>
      <c r="B473" s="82" t="s">
        <v>158</v>
      </c>
      <c r="C473" s="81" t="s">
        <v>61</v>
      </c>
      <c r="D473" s="213">
        <v>1</v>
      </c>
      <c r="E473" s="20"/>
    </row>
    <row r="474" spans="1:5" ht="25.5">
      <c r="A474" s="91">
        <v>2</v>
      </c>
      <c r="B474" s="83" t="s">
        <v>365</v>
      </c>
      <c r="C474" s="81" t="s">
        <v>61</v>
      </c>
      <c r="D474" s="213">
        <v>1</v>
      </c>
      <c r="E474" s="20"/>
    </row>
    <row r="475" spans="1:5" ht="12.75">
      <c r="A475" s="91">
        <v>3</v>
      </c>
      <c r="B475" s="82" t="s">
        <v>159</v>
      </c>
      <c r="C475" s="81" t="s">
        <v>61</v>
      </c>
      <c r="D475" s="213">
        <v>2</v>
      </c>
      <c r="E475" s="20"/>
    </row>
    <row r="476" spans="1:5" ht="12.75">
      <c r="A476" s="91">
        <v>4</v>
      </c>
      <c r="B476" s="82" t="s">
        <v>160</v>
      </c>
      <c r="C476" s="81" t="s">
        <v>61</v>
      </c>
      <c r="D476" s="213">
        <v>1</v>
      </c>
      <c r="E476" s="20"/>
    </row>
    <row r="477" spans="1:5" ht="12.75">
      <c r="A477" s="91">
        <v>5</v>
      </c>
      <c r="B477" s="82" t="s">
        <v>378</v>
      </c>
      <c r="C477" s="81" t="s">
        <v>61</v>
      </c>
      <c r="D477" s="213">
        <v>1</v>
      </c>
      <c r="E477" s="20"/>
    </row>
    <row r="478" spans="1:5" ht="12.75">
      <c r="A478" s="91">
        <v>6</v>
      </c>
      <c r="B478" s="82" t="s">
        <v>379</v>
      </c>
      <c r="C478" s="81" t="s">
        <v>61</v>
      </c>
      <c r="D478" s="343">
        <v>25</v>
      </c>
      <c r="E478" s="20"/>
    </row>
    <row r="479" spans="1:5" ht="12.75">
      <c r="A479" s="91">
        <v>7</v>
      </c>
      <c r="B479" s="83" t="s">
        <v>380</v>
      </c>
      <c r="C479" s="81" t="s">
        <v>61</v>
      </c>
      <c r="D479" s="213">
        <v>23</v>
      </c>
      <c r="E479" s="20"/>
    </row>
    <row r="480" spans="1:5" ht="12.75">
      <c r="A480" s="91">
        <v>8</v>
      </c>
      <c r="B480" s="83" t="s">
        <v>381</v>
      </c>
      <c r="C480" s="81" t="s">
        <v>61</v>
      </c>
      <c r="D480" s="213">
        <v>2</v>
      </c>
      <c r="E480" s="20"/>
    </row>
    <row r="481" spans="1:5" ht="25.5">
      <c r="A481" s="91">
        <v>9</v>
      </c>
      <c r="B481" s="83" t="s">
        <v>382</v>
      </c>
      <c r="C481" s="81" t="s">
        <v>61</v>
      </c>
      <c r="D481" s="213">
        <v>2</v>
      </c>
      <c r="E481" s="20"/>
    </row>
    <row r="482" spans="1:5" ht="12.75">
      <c r="A482" s="91">
        <v>10</v>
      </c>
      <c r="B482" s="83" t="s">
        <v>383</v>
      </c>
      <c r="C482" s="81" t="s">
        <v>61</v>
      </c>
      <c r="D482" s="213">
        <v>2</v>
      </c>
      <c r="E482" s="20"/>
    </row>
    <row r="483" spans="1:5" ht="12.75">
      <c r="A483" s="91">
        <v>11</v>
      </c>
      <c r="B483" s="82" t="s">
        <v>384</v>
      </c>
      <c r="C483" s="81" t="s">
        <v>61</v>
      </c>
      <c r="D483" s="213">
        <v>1</v>
      </c>
      <c r="E483" s="20"/>
    </row>
    <row r="484" spans="1:5" ht="18.75" customHeight="1">
      <c r="A484" s="91">
        <v>12</v>
      </c>
      <c r="B484" s="83" t="s">
        <v>385</v>
      </c>
      <c r="C484" s="81" t="s">
        <v>61</v>
      </c>
      <c r="D484" s="213">
        <v>1</v>
      </c>
      <c r="E484" s="20"/>
    </row>
    <row r="485" spans="1:5" ht="12.75">
      <c r="A485" s="91">
        <v>13</v>
      </c>
      <c r="B485" s="83" t="s">
        <v>161</v>
      </c>
      <c r="C485" s="81" t="s">
        <v>61</v>
      </c>
      <c r="D485" s="213">
        <v>1</v>
      </c>
      <c r="E485" s="20"/>
    </row>
    <row r="486" spans="1:5" ht="12.75">
      <c r="A486" s="91">
        <v>14</v>
      </c>
      <c r="B486" s="82" t="s">
        <v>162</v>
      </c>
      <c r="C486" s="81" t="s">
        <v>61</v>
      </c>
      <c r="D486" s="213">
        <v>1</v>
      </c>
      <c r="E486" s="20"/>
    </row>
    <row r="487" spans="1:5" ht="12.75">
      <c r="A487" s="91">
        <v>15</v>
      </c>
      <c r="B487" s="83" t="s">
        <v>163</v>
      </c>
      <c r="C487" s="81" t="s">
        <v>61</v>
      </c>
      <c r="D487" s="213">
        <v>1</v>
      </c>
      <c r="E487" s="20"/>
    </row>
    <row r="488" spans="1:5" ht="12.75">
      <c r="A488" s="91">
        <v>16</v>
      </c>
      <c r="B488" s="82" t="s">
        <v>164</v>
      </c>
      <c r="C488" s="341" t="s">
        <v>60</v>
      </c>
      <c r="D488" s="213">
        <v>550</v>
      </c>
      <c r="E488" s="20"/>
    </row>
    <row r="489" spans="1:5" ht="12.75">
      <c r="A489" s="91">
        <v>17</v>
      </c>
      <c r="B489" s="83" t="s">
        <v>165</v>
      </c>
      <c r="C489" s="341" t="s">
        <v>60</v>
      </c>
      <c r="D489" s="213">
        <v>110</v>
      </c>
      <c r="E489" s="20"/>
    </row>
    <row r="490" spans="1:5" ht="12.75">
      <c r="A490" s="91">
        <v>18</v>
      </c>
      <c r="B490" s="82" t="s">
        <v>166</v>
      </c>
      <c r="C490" s="341" t="s">
        <v>60</v>
      </c>
      <c r="D490" s="213">
        <v>330</v>
      </c>
      <c r="E490" s="20"/>
    </row>
    <row r="491" spans="1:5" ht="12.75">
      <c r="A491" s="91">
        <v>19</v>
      </c>
      <c r="B491" s="83" t="s">
        <v>167</v>
      </c>
      <c r="C491" s="341" t="s">
        <v>60</v>
      </c>
      <c r="D491" s="213">
        <v>110</v>
      </c>
      <c r="E491" s="20"/>
    </row>
    <row r="492" spans="1:5" ht="12.75">
      <c r="A492" s="91">
        <v>20</v>
      </c>
      <c r="B492" s="83" t="s">
        <v>168</v>
      </c>
      <c r="C492" s="81" t="s">
        <v>61</v>
      </c>
      <c r="D492" s="213">
        <v>3850</v>
      </c>
      <c r="E492" s="20"/>
    </row>
    <row r="493" spans="1:5" ht="12.75">
      <c r="A493" s="91">
        <v>21</v>
      </c>
      <c r="B493" s="82" t="s">
        <v>169</v>
      </c>
      <c r="C493" s="81" t="s">
        <v>61</v>
      </c>
      <c r="D493" s="213">
        <v>17</v>
      </c>
      <c r="E493" s="20"/>
    </row>
    <row r="494" spans="1:5" ht="38.25">
      <c r="A494" s="119">
        <v>22</v>
      </c>
      <c r="B494" s="260" t="s">
        <v>366</v>
      </c>
      <c r="C494" s="261" t="s">
        <v>376</v>
      </c>
      <c r="D494" s="214">
        <v>4</v>
      </c>
      <c r="E494" s="20"/>
    </row>
    <row r="495" spans="1:5" ht="13.5" thickBot="1">
      <c r="A495" s="261">
        <v>23</v>
      </c>
      <c r="B495" s="362" t="s">
        <v>170</v>
      </c>
      <c r="C495" s="261" t="s">
        <v>61</v>
      </c>
      <c r="D495" s="214">
        <v>2</v>
      </c>
      <c r="E495" s="20"/>
    </row>
    <row r="496" spans="1:6" ht="12.75">
      <c r="A496" s="363"/>
      <c r="B496" s="364" t="s">
        <v>404</v>
      </c>
      <c r="C496" s="363"/>
      <c r="D496" s="365"/>
      <c r="E496" s="356"/>
      <c r="F496" s="45"/>
    </row>
    <row r="497" spans="1:5" ht="12.75">
      <c r="A497" s="335"/>
      <c r="B497" s="328" t="s">
        <v>405</v>
      </c>
      <c r="C497" s="335"/>
      <c r="D497" s="351"/>
      <c r="E497" s="356"/>
    </row>
    <row r="498" spans="1:5" ht="12.75">
      <c r="A498" s="329" t="s">
        <v>10</v>
      </c>
      <c r="B498" s="330" t="s">
        <v>406</v>
      </c>
      <c r="C498" s="331" t="s">
        <v>60</v>
      </c>
      <c r="D498" s="352">
        <v>6</v>
      </c>
      <c r="E498" s="356"/>
    </row>
    <row r="499" spans="1:5" ht="12.75">
      <c r="A499" s="329" t="s">
        <v>407</v>
      </c>
      <c r="B499" s="330" t="s">
        <v>408</v>
      </c>
      <c r="C499" s="331" t="s">
        <v>60</v>
      </c>
      <c r="D499" s="352">
        <v>12</v>
      </c>
      <c r="E499" s="356"/>
    </row>
    <row r="500" spans="1:5" ht="12.75">
      <c r="A500" s="329" t="s">
        <v>77</v>
      </c>
      <c r="B500" s="330" t="s">
        <v>409</v>
      </c>
      <c r="C500" s="346" t="s">
        <v>61</v>
      </c>
      <c r="D500" s="352">
        <v>1</v>
      </c>
      <c r="E500" s="356"/>
    </row>
    <row r="501" spans="1:5" ht="25.5">
      <c r="A501" s="329" t="s">
        <v>78</v>
      </c>
      <c r="B501" s="331" t="s">
        <v>410</v>
      </c>
      <c r="C501" s="346" t="s">
        <v>61</v>
      </c>
      <c r="D501" s="352">
        <v>1</v>
      </c>
      <c r="E501" s="356"/>
    </row>
    <row r="502" spans="1:5" ht="12.75">
      <c r="A502" s="329" t="s">
        <v>411</v>
      </c>
      <c r="B502" s="332" t="s">
        <v>412</v>
      </c>
      <c r="C502" s="346" t="s">
        <v>61</v>
      </c>
      <c r="D502" s="352">
        <v>1</v>
      </c>
      <c r="E502" s="356"/>
    </row>
    <row r="503" spans="1:5" ht="25.5">
      <c r="A503" s="329" t="s">
        <v>413</v>
      </c>
      <c r="B503" s="331" t="s">
        <v>414</v>
      </c>
      <c r="C503" s="331" t="s">
        <v>60</v>
      </c>
      <c r="D503" s="352">
        <v>20</v>
      </c>
      <c r="E503" s="356"/>
    </row>
    <row r="504" spans="1:5" ht="38.25">
      <c r="A504" s="329" t="s">
        <v>415</v>
      </c>
      <c r="B504" s="330" t="s">
        <v>416</v>
      </c>
      <c r="C504" s="331" t="s">
        <v>63</v>
      </c>
      <c r="D504" s="352">
        <v>1</v>
      </c>
      <c r="E504" s="356"/>
    </row>
    <row r="505" spans="1:5" ht="12.75">
      <c r="A505" s="326"/>
      <c r="B505" s="327" t="s">
        <v>417</v>
      </c>
      <c r="C505" s="335"/>
      <c r="D505" s="351"/>
      <c r="E505" s="356"/>
    </row>
    <row r="506" spans="1:5" ht="38.25">
      <c r="A506" s="333">
        <v>1</v>
      </c>
      <c r="B506" s="334" t="s">
        <v>463</v>
      </c>
      <c r="C506" s="347" t="s">
        <v>63</v>
      </c>
      <c r="D506" s="353">
        <v>1</v>
      </c>
      <c r="E506" s="356"/>
    </row>
    <row r="507" spans="1:5" ht="12.75">
      <c r="A507" s="333">
        <f>A506+1</f>
        <v>2</v>
      </c>
      <c r="B507" s="334" t="s">
        <v>464</v>
      </c>
      <c r="C507" s="348" t="s">
        <v>61</v>
      </c>
      <c r="D507" s="353">
        <v>4</v>
      </c>
      <c r="E507" s="356"/>
    </row>
    <row r="508" spans="1:5" ht="25.5">
      <c r="A508" s="333">
        <f aca="true" t="shared" si="15" ref="A508:A571">A507+1</f>
        <v>3</v>
      </c>
      <c r="B508" s="334" t="s">
        <v>465</v>
      </c>
      <c r="C508" s="348" t="s">
        <v>63</v>
      </c>
      <c r="D508" s="353">
        <v>1</v>
      </c>
      <c r="E508" s="356"/>
    </row>
    <row r="509" spans="1:5" ht="54">
      <c r="A509" s="333">
        <f t="shared" si="15"/>
        <v>4</v>
      </c>
      <c r="B509" s="336" t="s">
        <v>479</v>
      </c>
      <c r="C509" s="348" t="s">
        <v>61</v>
      </c>
      <c r="D509" s="353">
        <v>1</v>
      </c>
      <c r="E509" s="356"/>
    </row>
    <row r="510" spans="1:5" ht="38.25">
      <c r="A510" s="333">
        <f t="shared" si="15"/>
        <v>5</v>
      </c>
      <c r="B510" s="334" t="s">
        <v>466</v>
      </c>
      <c r="C510" s="348" t="s">
        <v>61</v>
      </c>
      <c r="D510" s="353">
        <v>1</v>
      </c>
      <c r="E510" s="356"/>
    </row>
    <row r="511" spans="1:5" ht="38.25">
      <c r="A511" s="333">
        <f t="shared" si="15"/>
        <v>6</v>
      </c>
      <c r="B511" s="334" t="s">
        <v>467</v>
      </c>
      <c r="C511" s="348" t="s">
        <v>61</v>
      </c>
      <c r="D511" s="353">
        <v>1</v>
      </c>
      <c r="E511" s="356"/>
    </row>
    <row r="512" spans="1:5" ht="25.5">
      <c r="A512" s="333">
        <f t="shared" si="15"/>
        <v>7</v>
      </c>
      <c r="B512" s="334" t="s">
        <v>468</v>
      </c>
      <c r="C512" s="348" t="s">
        <v>376</v>
      </c>
      <c r="D512" s="353">
        <v>1</v>
      </c>
      <c r="E512" s="356"/>
    </row>
    <row r="513" spans="1:5" ht="25.5">
      <c r="A513" s="333">
        <f t="shared" si="15"/>
        <v>8</v>
      </c>
      <c r="B513" s="334" t="s">
        <v>469</v>
      </c>
      <c r="C513" s="348" t="s">
        <v>376</v>
      </c>
      <c r="D513" s="353">
        <v>1</v>
      </c>
      <c r="E513" s="356"/>
    </row>
    <row r="514" spans="1:5" ht="25.5">
      <c r="A514" s="333">
        <f t="shared" si="15"/>
        <v>9</v>
      </c>
      <c r="B514" s="334" t="s">
        <v>470</v>
      </c>
      <c r="C514" s="348" t="s">
        <v>376</v>
      </c>
      <c r="D514" s="353">
        <v>1</v>
      </c>
      <c r="E514" s="356"/>
    </row>
    <row r="515" spans="1:5" ht="25.5">
      <c r="A515" s="333">
        <f t="shared" si="15"/>
        <v>10</v>
      </c>
      <c r="B515" s="334" t="s">
        <v>471</v>
      </c>
      <c r="C515" s="348" t="s">
        <v>376</v>
      </c>
      <c r="D515" s="353">
        <v>1</v>
      </c>
      <c r="E515" s="356"/>
    </row>
    <row r="516" spans="1:5" ht="41.25">
      <c r="A516" s="333">
        <f t="shared" si="15"/>
        <v>11</v>
      </c>
      <c r="B516" s="337" t="s">
        <v>480</v>
      </c>
      <c r="C516" s="349" t="s">
        <v>61</v>
      </c>
      <c r="D516" s="353">
        <v>1</v>
      </c>
      <c r="E516" s="356"/>
    </row>
    <row r="517" spans="1:5" ht="41.25">
      <c r="A517" s="333">
        <f t="shared" si="15"/>
        <v>12</v>
      </c>
      <c r="B517" s="337" t="s">
        <v>481</v>
      </c>
      <c r="C517" s="349" t="s">
        <v>61</v>
      </c>
      <c r="D517" s="353">
        <v>1</v>
      </c>
      <c r="E517" s="356"/>
    </row>
    <row r="518" spans="1:5" ht="41.25">
      <c r="A518" s="333">
        <f t="shared" si="15"/>
        <v>13</v>
      </c>
      <c r="B518" s="337" t="s">
        <v>482</v>
      </c>
      <c r="C518" s="349" t="s">
        <v>61</v>
      </c>
      <c r="D518" s="353">
        <v>1</v>
      </c>
      <c r="E518" s="356"/>
    </row>
    <row r="519" spans="1:5" ht="25.5">
      <c r="A519" s="333">
        <f t="shared" si="15"/>
        <v>14</v>
      </c>
      <c r="B519" s="337" t="s">
        <v>418</v>
      </c>
      <c r="C519" s="348" t="s">
        <v>376</v>
      </c>
      <c r="D519" s="354">
        <v>3</v>
      </c>
      <c r="E519" s="356"/>
    </row>
    <row r="520" spans="1:5" ht="25.5">
      <c r="A520" s="333">
        <f t="shared" si="15"/>
        <v>15</v>
      </c>
      <c r="B520" s="337" t="s">
        <v>419</v>
      </c>
      <c r="C520" s="348" t="s">
        <v>376</v>
      </c>
      <c r="D520" s="353">
        <v>3</v>
      </c>
      <c r="E520" s="356"/>
    </row>
    <row r="521" spans="1:5" ht="51">
      <c r="A521" s="333">
        <f t="shared" si="15"/>
        <v>16</v>
      </c>
      <c r="B521" s="337" t="s">
        <v>472</v>
      </c>
      <c r="C521" s="348" t="s">
        <v>376</v>
      </c>
      <c r="D521" s="353">
        <v>1</v>
      </c>
      <c r="E521" s="356"/>
    </row>
    <row r="522" spans="1:5" ht="51">
      <c r="A522" s="333">
        <f t="shared" si="15"/>
        <v>17</v>
      </c>
      <c r="B522" s="337" t="s">
        <v>473</v>
      </c>
      <c r="C522" s="348" t="s">
        <v>376</v>
      </c>
      <c r="D522" s="354">
        <v>1</v>
      </c>
      <c r="E522" s="356"/>
    </row>
    <row r="523" spans="1:5" ht="25.5">
      <c r="A523" s="333">
        <f t="shared" si="15"/>
        <v>18</v>
      </c>
      <c r="B523" s="337" t="s">
        <v>474</v>
      </c>
      <c r="C523" s="348" t="s">
        <v>61</v>
      </c>
      <c r="D523" s="353">
        <v>1</v>
      </c>
      <c r="E523" s="356"/>
    </row>
    <row r="524" spans="1:5" ht="12.75">
      <c r="A524" s="333">
        <f t="shared" si="15"/>
        <v>19</v>
      </c>
      <c r="B524" s="334" t="s">
        <v>420</v>
      </c>
      <c r="C524" s="348" t="s">
        <v>61</v>
      </c>
      <c r="D524" s="353">
        <v>1</v>
      </c>
      <c r="E524" s="356"/>
    </row>
    <row r="525" spans="1:5" ht="12.75">
      <c r="A525" s="333">
        <f t="shared" si="15"/>
        <v>20</v>
      </c>
      <c r="B525" s="337" t="s">
        <v>421</v>
      </c>
      <c r="C525" s="348" t="s">
        <v>61</v>
      </c>
      <c r="D525" s="353">
        <v>2</v>
      </c>
      <c r="E525" s="356"/>
    </row>
    <row r="526" spans="1:5" ht="12.75">
      <c r="A526" s="333">
        <f t="shared" si="15"/>
        <v>21</v>
      </c>
      <c r="B526" s="337" t="s">
        <v>422</v>
      </c>
      <c r="C526" s="348" t="s">
        <v>61</v>
      </c>
      <c r="D526" s="353">
        <v>3</v>
      </c>
      <c r="E526" s="356"/>
    </row>
    <row r="527" spans="1:5" ht="12.75">
      <c r="A527" s="333">
        <f t="shared" si="15"/>
        <v>22</v>
      </c>
      <c r="B527" s="337" t="s">
        <v>423</v>
      </c>
      <c r="C527" s="348" t="s">
        <v>61</v>
      </c>
      <c r="D527" s="353">
        <v>2</v>
      </c>
      <c r="E527" s="356"/>
    </row>
    <row r="528" spans="1:5" ht="12.75">
      <c r="A528" s="333">
        <f t="shared" si="15"/>
        <v>23</v>
      </c>
      <c r="B528" s="336" t="s">
        <v>424</v>
      </c>
      <c r="C528" s="348" t="s">
        <v>61</v>
      </c>
      <c r="D528" s="353">
        <v>3</v>
      </c>
      <c r="E528" s="356"/>
    </row>
    <row r="529" spans="1:5" ht="12.75">
      <c r="A529" s="333">
        <f t="shared" si="15"/>
        <v>24</v>
      </c>
      <c r="B529" s="336" t="s">
        <v>425</v>
      </c>
      <c r="C529" s="348" t="s">
        <v>61</v>
      </c>
      <c r="D529" s="353">
        <v>2</v>
      </c>
      <c r="E529" s="356"/>
    </row>
    <row r="530" spans="1:5" ht="12.75">
      <c r="A530" s="333">
        <f t="shared" si="15"/>
        <v>25</v>
      </c>
      <c r="B530" s="336" t="s">
        <v>426</v>
      </c>
      <c r="C530" s="348" t="s">
        <v>61</v>
      </c>
      <c r="D530" s="353">
        <v>6</v>
      </c>
      <c r="E530" s="356"/>
    </row>
    <row r="531" spans="1:5" ht="12.75">
      <c r="A531" s="333">
        <f t="shared" si="15"/>
        <v>26</v>
      </c>
      <c r="B531" s="334" t="s">
        <v>104</v>
      </c>
      <c r="C531" s="348" t="s">
        <v>61</v>
      </c>
      <c r="D531" s="353">
        <v>2</v>
      </c>
      <c r="E531" s="356"/>
    </row>
    <row r="532" spans="1:5" ht="12.75">
      <c r="A532" s="333">
        <f t="shared" si="15"/>
        <v>27</v>
      </c>
      <c r="B532" s="334" t="s">
        <v>427</v>
      </c>
      <c r="C532" s="348" t="s">
        <v>61</v>
      </c>
      <c r="D532" s="353">
        <v>1</v>
      </c>
      <c r="E532" s="356"/>
    </row>
    <row r="533" spans="1:5" ht="12.75">
      <c r="A533" s="333">
        <f t="shared" si="15"/>
        <v>28</v>
      </c>
      <c r="B533" s="334" t="s">
        <v>428</v>
      </c>
      <c r="C533" s="348" t="s">
        <v>61</v>
      </c>
      <c r="D533" s="353">
        <v>1</v>
      </c>
      <c r="E533" s="356"/>
    </row>
    <row r="534" spans="1:5" ht="12.75">
      <c r="A534" s="333">
        <f t="shared" si="15"/>
        <v>29</v>
      </c>
      <c r="B534" s="334" t="s">
        <v>429</v>
      </c>
      <c r="C534" s="348" t="s">
        <v>61</v>
      </c>
      <c r="D534" s="353">
        <v>1</v>
      </c>
      <c r="E534" s="356"/>
    </row>
    <row r="535" spans="1:5" ht="12.75">
      <c r="A535" s="333">
        <f t="shared" si="15"/>
        <v>30</v>
      </c>
      <c r="B535" s="334" t="s">
        <v>430</v>
      </c>
      <c r="C535" s="348" t="s">
        <v>61</v>
      </c>
      <c r="D535" s="353">
        <v>1</v>
      </c>
      <c r="E535" s="356"/>
    </row>
    <row r="536" spans="1:5" ht="12.75">
      <c r="A536" s="333">
        <f t="shared" si="15"/>
        <v>31</v>
      </c>
      <c r="B536" s="334" t="s">
        <v>431</v>
      </c>
      <c r="C536" s="348" t="s">
        <v>61</v>
      </c>
      <c r="D536" s="353">
        <v>1</v>
      </c>
      <c r="E536" s="356"/>
    </row>
    <row r="537" spans="1:5" ht="12.75">
      <c r="A537" s="333">
        <f t="shared" si="15"/>
        <v>32</v>
      </c>
      <c r="B537" s="334" t="s">
        <v>432</v>
      </c>
      <c r="C537" s="348" t="s">
        <v>61</v>
      </c>
      <c r="D537" s="353">
        <v>1</v>
      </c>
      <c r="E537" s="356"/>
    </row>
    <row r="538" spans="1:5" ht="12.75">
      <c r="A538" s="333">
        <f t="shared" si="15"/>
        <v>33</v>
      </c>
      <c r="B538" s="334" t="s">
        <v>433</v>
      </c>
      <c r="C538" s="348" t="s">
        <v>61</v>
      </c>
      <c r="D538" s="353">
        <v>1</v>
      </c>
      <c r="E538" s="356"/>
    </row>
    <row r="539" spans="1:5" ht="12.75">
      <c r="A539" s="333">
        <f t="shared" si="15"/>
        <v>34</v>
      </c>
      <c r="B539" s="334" t="s">
        <v>434</v>
      </c>
      <c r="C539" s="348" t="s">
        <v>61</v>
      </c>
      <c r="D539" s="353">
        <v>1</v>
      </c>
      <c r="E539" s="356"/>
    </row>
    <row r="540" spans="1:5" ht="12.75">
      <c r="A540" s="333">
        <f t="shared" si="15"/>
        <v>35</v>
      </c>
      <c r="B540" s="334" t="s">
        <v>435</v>
      </c>
      <c r="C540" s="348" t="s">
        <v>61</v>
      </c>
      <c r="D540" s="353">
        <v>1</v>
      </c>
      <c r="E540" s="356"/>
    </row>
    <row r="541" spans="1:5" ht="12.75">
      <c r="A541" s="333">
        <f t="shared" si="15"/>
        <v>36</v>
      </c>
      <c r="B541" s="334" t="s">
        <v>436</v>
      </c>
      <c r="C541" s="348" t="s">
        <v>61</v>
      </c>
      <c r="D541" s="354">
        <v>2</v>
      </c>
      <c r="E541" s="356"/>
    </row>
    <row r="542" spans="1:5" ht="12.75">
      <c r="A542" s="333">
        <f t="shared" si="15"/>
        <v>37</v>
      </c>
      <c r="B542" s="334" t="s">
        <v>437</v>
      </c>
      <c r="C542" s="348" t="s">
        <v>61</v>
      </c>
      <c r="D542" s="355">
        <v>1</v>
      </c>
      <c r="E542" s="356"/>
    </row>
    <row r="543" spans="1:5" ht="12.75">
      <c r="A543" s="333">
        <f t="shared" si="15"/>
        <v>38</v>
      </c>
      <c r="B543" s="344" t="s">
        <v>488</v>
      </c>
      <c r="C543" s="348" t="s">
        <v>61</v>
      </c>
      <c r="D543" s="355">
        <v>4</v>
      </c>
      <c r="E543" s="356"/>
    </row>
    <row r="544" spans="1:5" ht="12.75">
      <c r="A544" s="333">
        <f t="shared" si="15"/>
        <v>39</v>
      </c>
      <c r="B544" s="334" t="s">
        <v>101</v>
      </c>
      <c r="C544" s="348" t="s">
        <v>61</v>
      </c>
      <c r="D544" s="355">
        <v>5</v>
      </c>
      <c r="E544" s="356"/>
    </row>
    <row r="545" spans="1:5" ht="12.75">
      <c r="A545" s="333">
        <f t="shared" si="15"/>
        <v>40</v>
      </c>
      <c r="B545" s="334" t="s">
        <v>438</v>
      </c>
      <c r="C545" s="348" t="s">
        <v>61</v>
      </c>
      <c r="D545" s="355">
        <v>4</v>
      </c>
      <c r="E545" s="356"/>
    </row>
    <row r="546" spans="1:5" ht="28.5">
      <c r="A546" s="333">
        <f t="shared" si="15"/>
        <v>41</v>
      </c>
      <c r="B546" s="334" t="s">
        <v>483</v>
      </c>
      <c r="C546" s="348" t="s">
        <v>61</v>
      </c>
      <c r="D546" s="355">
        <v>6</v>
      </c>
      <c r="E546" s="356"/>
    </row>
    <row r="547" spans="1:5" ht="12.75">
      <c r="A547" s="333">
        <f t="shared" si="15"/>
        <v>42</v>
      </c>
      <c r="B547" s="334" t="s">
        <v>439</v>
      </c>
      <c r="C547" s="348" t="s">
        <v>61</v>
      </c>
      <c r="D547" s="355">
        <v>8</v>
      </c>
      <c r="E547" s="356"/>
    </row>
    <row r="548" spans="1:5" ht="12.75">
      <c r="A548" s="333">
        <f t="shared" si="15"/>
        <v>43</v>
      </c>
      <c r="B548" s="334" t="s">
        <v>440</v>
      </c>
      <c r="C548" s="348" t="s">
        <v>61</v>
      </c>
      <c r="D548" s="355">
        <v>3</v>
      </c>
      <c r="E548" s="356"/>
    </row>
    <row r="549" spans="1:5" ht="12.75">
      <c r="A549" s="333">
        <f t="shared" si="15"/>
        <v>44</v>
      </c>
      <c r="B549" s="334" t="s">
        <v>441</v>
      </c>
      <c r="C549" s="348" t="s">
        <v>61</v>
      </c>
      <c r="D549" s="355">
        <v>13</v>
      </c>
      <c r="E549" s="356"/>
    </row>
    <row r="550" spans="1:5" ht="12.75">
      <c r="A550" s="333">
        <f t="shared" si="15"/>
        <v>45</v>
      </c>
      <c r="B550" s="336" t="s">
        <v>442</v>
      </c>
      <c r="C550" s="348" t="s">
        <v>61</v>
      </c>
      <c r="D550" s="355">
        <v>1</v>
      </c>
      <c r="E550" s="356"/>
    </row>
    <row r="551" spans="1:5" ht="25.5">
      <c r="A551" s="333">
        <f t="shared" si="15"/>
        <v>46</v>
      </c>
      <c r="B551" s="336" t="s">
        <v>443</v>
      </c>
      <c r="C551" s="348" t="s">
        <v>61</v>
      </c>
      <c r="D551" s="355">
        <v>1</v>
      </c>
      <c r="E551" s="356"/>
    </row>
    <row r="552" spans="1:5" ht="25.5">
      <c r="A552" s="333">
        <f t="shared" si="15"/>
        <v>47</v>
      </c>
      <c r="B552" s="336" t="s">
        <v>444</v>
      </c>
      <c r="C552" s="348" t="s">
        <v>61</v>
      </c>
      <c r="D552" s="355">
        <v>1</v>
      </c>
      <c r="E552" s="356"/>
    </row>
    <row r="553" spans="1:5" ht="25.5">
      <c r="A553" s="333">
        <f t="shared" si="15"/>
        <v>48</v>
      </c>
      <c r="B553" s="334" t="s">
        <v>445</v>
      </c>
      <c r="C553" s="338" t="s">
        <v>60</v>
      </c>
      <c r="D553" s="355">
        <v>12</v>
      </c>
      <c r="E553" s="356"/>
    </row>
    <row r="554" spans="1:5" ht="25.5">
      <c r="A554" s="333">
        <f t="shared" si="15"/>
        <v>49</v>
      </c>
      <c r="B554" s="334" t="s">
        <v>446</v>
      </c>
      <c r="C554" s="338" t="s">
        <v>60</v>
      </c>
      <c r="D554" s="355">
        <v>6</v>
      </c>
      <c r="E554" s="356"/>
    </row>
    <row r="555" spans="1:5" ht="25.5">
      <c r="A555" s="333">
        <f t="shared" si="15"/>
        <v>50</v>
      </c>
      <c r="B555" s="334" t="s">
        <v>447</v>
      </c>
      <c r="C555" s="338" t="s">
        <v>60</v>
      </c>
      <c r="D555" s="355">
        <v>6</v>
      </c>
      <c r="E555" s="356"/>
    </row>
    <row r="556" spans="1:5" ht="12.75">
      <c r="A556" s="333">
        <f t="shared" si="15"/>
        <v>51</v>
      </c>
      <c r="B556" s="334" t="s">
        <v>448</v>
      </c>
      <c r="C556" s="338" t="s">
        <v>60</v>
      </c>
      <c r="D556" s="355">
        <v>3</v>
      </c>
      <c r="E556" s="356"/>
    </row>
    <row r="557" spans="1:5" ht="12.75">
      <c r="A557" s="333">
        <f t="shared" si="15"/>
        <v>52</v>
      </c>
      <c r="B557" s="334" t="s">
        <v>449</v>
      </c>
      <c r="C557" s="338" t="s">
        <v>60</v>
      </c>
      <c r="D557" s="355">
        <v>3</v>
      </c>
      <c r="E557" s="356"/>
    </row>
    <row r="558" spans="1:5" ht="12.75">
      <c r="A558" s="333">
        <f t="shared" si="15"/>
        <v>53</v>
      </c>
      <c r="B558" s="334" t="s">
        <v>450</v>
      </c>
      <c r="C558" s="338" t="s">
        <v>60</v>
      </c>
      <c r="D558" s="355">
        <v>3</v>
      </c>
      <c r="E558" s="356"/>
    </row>
    <row r="559" spans="1:5" ht="12.75">
      <c r="A559" s="333">
        <f t="shared" si="15"/>
        <v>54</v>
      </c>
      <c r="B559" s="337" t="s">
        <v>451</v>
      </c>
      <c r="C559" s="350" t="s">
        <v>61</v>
      </c>
      <c r="D559" s="355">
        <v>2</v>
      </c>
      <c r="E559" s="356"/>
    </row>
    <row r="560" spans="1:5" ht="12.75">
      <c r="A560" s="333">
        <f t="shared" si="15"/>
        <v>55</v>
      </c>
      <c r="B560" s="334" t="s">
        <v>452</v>
      </c>
      <c r="C560" s="350" t="s">
        <v>376</v>
      </c>
      <c r="D560" s="355">
        <v>1</v>
      </c>
      <c r="E560" s="356"/>
    </row>
    <row r="561" spans="1:5" ht="12.75">
      <c r="A561" s="333">
        <f t="shared" si="15"/>
        <v>56</v>
      </c>
      <c r="B561" s="334" t="s">
        <v>453</v>
      </c>
      <c r="C561" s="350" t="s">
        <v>376</v>
      </c>
      <c r="D561" s="355">
        <v>1</v>
      </c>
      <c r="E561" s="356"/>
    </row>
    <row r="562" spans="1:5" ht="25.5">
      <c r="A562" s="333">
        <f t="shared" si="15"/>
        <v>57</v>
      </c>
      <c r="B562" s="339" t="s">
        <v>475</v>
      </c>
      <c r="C562" s="338" t="s">
        <v>60</v>
      </c>
      <c r="D562" s="355">
        <v>6</v>
      </c>
      <c r="E562" s="356"/>
    </row>
    <row r="563" spans="1:5" ht="25.5">
      <c r="A563" s="333">
        <f t="shared" si="15"/>
        <v>58</v>
      </c>
      <c r="B563" s="339" t="s">
        <v>476</v>
      </c>
      <c r="C563" s="338" t="s">
        <v>60</v>
      </c>
      <c r="D563" s="355">
        <v>9</v>
      </c>
      <c r="E563" s="356"/>
    </row>
    <row r="564" spans="1:5" ht="25.5">
      <c r="A564" s="333">
        <f t="shared" si="15"/>
        <v>59</v>
      </c>
      <c r="B564" s="339" t="s">
        <v>477</v>
      </c>
      <c r="C564" s="338" t="s">
        <v>60</v>
      </c>
      <c r="D564" s="355">
        <v>1</v>
      </c>
      <c r="E564" s="356"/>
    </row>
    <row r="565" spans="1:5" ht="25.5">
      <c r="A565" s="333">
        <f t="shared" si="15"/>
        <v>60</v>
      </c>
      <c r="B565" s="339" t="s">
        <v>478</v>
      </c>
      <c r="C565" s="338" t="s">
        <v>60</v>
      </c>
      <c r="D565" s="355">
        <v>18</v>
      </c>
      <c r="E565" s="356"/>
    </row>
    <row r="566" spans="1:5" ht="25.5">
      <c r="A566" s="333">
        <f t="shared" si="15"/>
        <v>61</v>
      </c>
      <c r="B566" s="345" t="s">
        <v>489</v>
      </c>
      <c r="C566" s="338" t="s">
        <v>20</v>
      </c>
      <c r="D566" s="355">
        <v>12</v>
      </c>
      <c r="E566" s="356"/>
    </row>
    <row r="567" spans="1:5" ht="12.75">
      <c r="A567" s="333">
        <f t="shared" si="15"/>
        <v>62</v>
      </c>
      <c r="B567" s="339" t="s">
        <v>454</v>
      </c>
      <c r="C567" s="350" t="s">
        <v>376</v>
      </c>
      <c r="D567" s="355">
        <v>1</v>
      </c>
      <c r="E567" s="356"/>
    </row>
    <row r="568" spans="1:5" ht="12.75">
      <c r="A568" s="333">
        <f t="shared" si="15"/>
        <v>63</v>
      </c>
      <c r="B568" s="339" t="s">
        <v>455</v>
      </c>
      <c r="C568" s="350" t="s">
        <v>376</v>
      </c>
      <c r="D568" s="355">
        <v>1</v>
      </c>
      <c r="E568" s="356"/>
    </row>
    <row r="569" spans="1:5" ht="12.75">
      <c r="A569" s="333">
        <f t="shared" si="15"/>
        <v>64</v>
      </c>
      <c r="B569" s="339" t="s">
        <v>456</v>
      </c>
      <c r="C569" s="350" t="s">
        <v>376</v>
      </c>
      <c r="D569" s="355">
        <v>1</v>
      </c>
      <c r="E569" s="356"/>
    </row>
    <row r="570" spans="1:5" ht="12.75">
      <c r="A570" s="333">
        <f t="shared" si="15"/>
        <v>65</v>
      </c>
      <c r="B570" s="334" t="s">
        <v>457</v>
      </c>
      <c r="C570" s="350" t="s">
        <v>61</v>
      </c>
      <c r="D570" s="355">
        <v>2</v>
      </c>
      <c r="E570" s="356"/>
    </row>
    <row r="571" spans="1:5" ht="12.75">
      <c r="A571" s="333">
        <f t="shared" si="15"/>
        <v>66</v>
      </c>
      <c r="B571" s="334" t="s">
        <v>458</v>
      </c>
      <c r="C571" s="350" t="s">
        <v>61</v>
      </c>
      <c r="D571" s="355">
        <v>2</v>
      </c>
      <c r="E571" s="356"/>
    </row>
    <row r="572" spans="1:5" ht="12.75">
      <c r="A572" s="333">
        <f aca="true" t="shared" si="16" ref="A572:A578">A571+1</f>
        <v>67</v>
      </c>
      <c r="B572" s="334" t="s">
        <v>459</v>
      </c>
      <c r="C572" s="350" t="s">
        <v>61</v>
      </c>
      <c r="D572" s="355">
        <v>2</v>
      </c>
      <c r="E572" s="356"/>
    </row>
    <row r="573" spans="1:5" ht="12.75">
      <c r="A573" s="333">
        <f t="shared" si="16"/>
        <v>68</v>
      </c>
      <c r="B573" s="334" t="s">
        <v>460</v>
      </c>
      <c r="C573" s="350" t="s">
        <v>61</v>
      </c>
      <c r="D573" s="355">
        <v>1</v>
      </c>
      <c r="E573" s="356"/>
    </row>
    <row r="574" spans="1:5" ht="12.75">
      <c r="A574" s="333">
        <f t="shared" si="16"/>
        <v>69</v>
      </c>
      <c r="B574" s="334" t="s">
        <v>461</v>
      </c>
      <c r="C574" s="350" t="s">
        <v>61</v>
      </c>
      <c r="D574" s="355">
        <v>1</v>
      </c>
      <c r="E574" s="356"/>
    </row>
    <row r="575" spans="1:5" ht="12.75">
      <c r="A575" s="333">
        <f t="shared" si="16"/>
        <v>70</v>
      </c>
      <c r="B575" s="339" t="s">
        <v>454</v>
      </c>
      <c r="C575" s="350" t="s">
        <v>376</v>
      </c>
      <c r="D575" s="355">
        <v>1</v>
      </c>
      <c r="E575" s="356"/>
    </row>
    <row r="576" spans="1:5" ht="12.75">
      <c r="A576" s="333">
        <f t="shared" si="16"/>
        <v>71</v>
      </c>
      <c r="B576" s="339" t="s">
        <v>455</v>
      </c>
      <c r="C576" s="350" t="s">
        <v>376</v>
      </c>
      <c r="D576" s="355">
        <v>1</v>
      </c>
      <c r="E576" s="356"/>
    </row>
    <row r="577" spans="1:5" ht="12.75">
      <c r="A577" s="333">
        <f t="shared" si="16"/>
        <v>72</v>
      </c>
      <c r="B577" s="339" t="s">
        <v>456</v>
      </c>
      <c r="C577" s="350" t="s">
        <v>376</v>
      </c>
      <c r="D577" s="355">
        <v>1</v>
      </c>
      <c r="E577" s="356"/>
    </row>
    <row r="578" spans="1:5" ht="26.25" thickBot="1">
      <c r="A578" s="357">
        <f t="shared" si="16"/>
        <v>73</v>
      </c>
      <c r="B578" s="358" t="s">
        <v>462</v>
      </c>
      <c r="C578" s="350" t="s">
        <v>376</v>
      </c>
      <c r="D578" s="355">
        <v>1</v>
      </c>
      <c r="E578" s="356"/>
    </row>
    <row r="579" spans="1:5" ht="12.75">
      <c r="A579" s="359"/>
      <c r="B579" s="360"/>
      <c r="C579" s="359"/>
      <c r="D579" s="361"/>
      <c r="E579" s="20"/>
    </row>
    <row r="580" spans="1:4" ht="12.75">
      <c r="A580" s="180" t="s">
        <v>331</v>
      </c>
      <c r="B580" s="204"/>
      <c r="C580" s="39"/>
      <c r="D580" s="39"/>
    </row>
    <row r="581" spans="1:5" ht="13.5" customHeight="1">
      <c r="A581" s="20"/>
      <c r="B581" s="476" t="s">
        <v>16</v>
      </c>
      <c r="C581" s="476"/>
      <c r="D581" s="476"/>
      <c r="E581" s="20"/>
    </row>
    <row r="582" spans="1:4" ht="12.75">
      <c r="A582" s="1"/>
      <c r="B582" s="21"/>
      <c r="C582" s="21"/>
      <c r="D582" s="113"/>
    </row>
    <row r="583" spans="1:4" ht="12.75">
      <c r="A583" s="180" t="s">
        <v>6</v>
      </c>
      <c r="B583" s="243"/>
      <c r="C583" s="39"/>
      <c r="D583" s="242"/>
    </row>
    <row r="584" spans="1:4" ht="15.75">
      <c r="A584" s="124"/>
      <c r="B584" s="476" t="s">
        <v>16</v>
      </c>
      <c r="C584" s="476"/>
      <c r="D584" s="476"/>
    </row>
    <row r="585" spans="1:4" ht="12.75">
      <c r="A585" s="124"/>
      <c r="B585" s="124"/>
      <c r="C585" s="21"/>
      <c r="D585" s="113"/>
    </row>
    <row r="586" spans="1:4" ht="12.75">
      <c r="A586" s="180" t="s">
        <v>332</v>
      </c>
      <c r="B586" s="241"/>
      <c r="C586" s="21"/>
      <c r="D586" s="113"/>
    </row>
    <row r="587" spans="1:4" ht="12.75">
      <c r="A587" s="61"/>
      <c r="B587" s="21"/>
      <c r="C587" s="21"/>
      <c r="D587" s="113"/>
    </row>
    <row r="588" spans="1:4" ht="12.75">
      <c r="A588" s="1"/>
      <c r="B588" s="21"/>
      <c r="C588" s="21"/>
      <c r="D588" s="113"/>
    </row>
    <row r="589" spans="1:4" ht="12.75">
      <c r="A589" s="1"/>
      <c r="B589" s="21"/>
      <c r="C589" s="21"/>
      <c r="D589" s="113"/>
    </row>
    <row r="590" spans="1:4" ht="12.75">
      <c r="A590" s="1"/>
      <c r="B590" s="21"/>
      <c r="C590" s="21"/>
      <c r="D590" s="113"/>
    </row>
    <row r="591" spans="1:4" ht="12.75">
      <c r="A591" s="1"/>
      <c r="B591" s="21"/>
      <c r="C591" s="21"/>
      <c r="D591" s="113"/>
    </row>
    <row r="592" spans="1:4" ht="12.75">
      <c r="A592" s="1"/>
      <c r="B592" s="21"/>
      <c r="C592" s="21"/>
      <c r="D592" s="113"/>
    </row>
    <row r="593" spans="1:4" ht="12.75">
      <c r="A593" s="1"/>
      <c r="B593" s="21"/>
      <c r="C593" s="21"/>
      <c r="D593" s="113"/>
    </row>
    <row r="594" spans="1:4" ht="12.75">
      <c r="A594" s="1"/>
      <c r="B594" s="21"/>
      <c r="C594" s="21"/>
      <c r="D594" s="113"/>
    </row>
    <row r="595" spans="1:4" ht="12.75">
      <c r="A595" s="1"/>
      <c r="B595" s="21"/>
      <c r="C595" s="21"/>
      <c r="D595" s="113"/>
    </row>
    <row r="596" spans="1:4" ht="12.75">
      <c r="A596" s="1"/>
      <c r="B596" s="21"/>
      <c r="C596" s="21"/>
      <c r="D596" s="113"/>
    </row>
    <row r="597" spans="1:4" ht="12.75">
      <c r="A597" s="1"/>
      <c r="B597" s="21"/>
      <c r="C597" s="21"/>
      <c r="D597" s="113"/>
    </row>
    <row r="598" spans="1:4" ht="12.75">
      <c r="A598" s="1"/>
      <c r="B598" s="21"/>
      <c r="C598" s="21"/>
      <c r="D598" s="113"/>
    </row>
    <row r="599" spans="1:4" ht="12.75">
      <c r="A599" s="1"/>
      <c r="B599" s="21"/>
      <c r="C599" s="21"/>
      <c r="D599" s="113"/>
    </row>
    <row r="600" spans="1:4" ht="12.75">
      <c r="A600" s="1"/>
      <c r="B600" s="21"/>
      <c r="C600" s="21"/>
      <c r="D600" s="113"/>
    </row>
    <row r="601" spans="1:4" ht="12.75">
      <c r="A601" s="1"/>
      <c r="B601" s="21"/>
      <c r="C601" s="21"/>
      <c r="D601" s="113"/>
    </row>
    <row r="602" spans="1:4" ht="12.75">
      <c r="A602" s="1"/>
      <c r="B602" s="21"/>
      <c r="C602" s="21"/>
      <c r="D602" s="113"/>
    </row>
    <row r="603" spans="1:4" ht="12.75">
      <c r="A603" s="1"/>
      <c r="B603" s="21"/>
      <c r="C603" s="21"/>
      <c r="D603" s="113"/>
    </row>
    <row r="604" spans="1:4" ht="12.75">
      <c r="A604" s="1"/>
      <c r="B604" s="21"/>
      <c r="C604" s="21"/>
      <c r="D604" s="113"/>
    </row>
    <row r="605" spans="1:4" ht="12.75">
      <c r="A605" s="1"/>
      <c r="B605" s="21"/>
      <c r="C605" s="21"/>
      <c r="D605" s="113"/>
    </row>
    <row r="606" spans="1:4" ht="12.75">
      <c r="A606" s="1"/>
      <c r="B606" s="21"/>
      <c r="C606" s="21"/>
      <c r="D606" s="113"/>
    </row>
    <row r="607" spans="1:4" ht="12.75">
      <c r="A607" s="1"/>
      <c r="B607" s="21"/>
      <c r="C607" s="21"/>
      <c r="D607" s="113"/>
    </row>
    <row r="608" spans="1:4" ht="12.75">
      <c r="A608" s="1"/>
      <c r="B608" s="21"/>
      <c r="C608" s="21"/>
      <c r="D608" s="113"/>
    </row>
    <row r="609" spans="1:4" ht="12.75">
      <c r="A609" s="1"/>
      <c r="B609" s="21"/>
      <c r="C609" s="21"/>
      <c r="D609" s="113"/>
    </row>
    <row r="610" spans="1:4" ht="12.75">
      <c r="A610" s="1"/>
      <c r="B610" s="21"/>
      <c r="C610" s="21"/>
      <c r="D610" s="113"/>
    </row>
    <row r="611" spans="1:4" ht="12.75">
      <c r="A611" s="1"/>
      <c r="B611" s="21"/>
      <c r="C611" s="21"/>
      <c r="D611" s="113"/>
    </row>
    <row r="612" spans="1:4" ht="12.75">
      <c r="A612" s="1"/>
      <c r="B612" s="21"/>
      <c r="C612" s="21"/>
      <c r="D612" s="113"/>
    </row>
    <row r="613" spans="1:4" ht="12.75">
      <c r="A613" s="1"/>
      <c r="B613" s="21"/>
      <c r="C613" s="21"/>
      <c r="D613" s="113"/>
    </row>
    <row r="614" spans="1:4" ht="12.75">
      <c r="A614" s="1"/>
      <c r="B614" s="21"/>
      <c r="C614" s="21"/>
      <c r="D614" s="113"/>
    </row>
    <row r="615" spans="1:4" ht="12.75">
      <c r="A615" s="1"/>
      <c r="B615" s="21"/>
      <c r="C615" s="21"/>
      <c r="D615" s="113"/>
    </row>
    <row r="616" spans="1:4" ht="12.75">
      <c r="A616" s="1"/>
      <c r="B616" s="21"/>
      <c r="C616" s="21"/>
      <c r="D616" s="113"/>
    </row>
    <row r="617" spans="1:4" ht="12.75">
      <c r="A617" s="1"/>
      <c r="B617" s="21"/>
      <c r="C617" s="21"/>
      <c r="D617" s="113"/>
    </row>
    <row r="618" spans="1:4" ht="12.75">
      <c r="A618" s="1"/>
      <c r="B618" s="21"/>
      <c r="C618" s="21"/>
      <c r="D618" s="113"/>
    </row>
    <row r="619" spans="1:4" ht="12.75">
      <c r="A619" s="1"/>
      <c r="B619" s="21"/>
      <c r="C619" s="21"/>
      <c r="D619" s="113"/>
    </row>
    <row r="620" spans="1:4" ht="12.75">
      <c r="A620" s="1"/>
      <c r="B620" s="21"/>
      <c r="C620" s="21"/>
      <c r="D620" s="113"/>
    </row>
    <row r="621" spans="1:4" ht="12.75">
      <c r="A621" s="1"/>
      <c r="B621" s="21"/>
      <c r="C621" s="21"/>
      <c r="D621" s="113"/>
    </row>
    <row r="622" spans="1:4" ht="12.75">
      <c r="A622" s="1"/>
      <c r="B622" s="21"/>
      <c r="C622" s="21"/>
      <c r="D622" s="113"/>
    </row>
    <row r="623" spans="1:4" ht="12.75">
      <c r="A623" s="1"/>
      <c r="B623" s="21"/>
      <c r="C623" s="21"/>
      <c r="D623" s="113"/>
    </row>
    <row r="624" spans="1:4" ht="12.75">
      <c r="A624" s="1"/>
      <c r="B624" s="21"/>
      <c r="C624" s="21"/>
      <c r="D624" s="113"/>
    </row>
    <row r="625" spans="1:4" ht="12.75">
      <c r="A625" s="1"/>
      <c r="B625" s="21"/>
      <c r="C625" s="21"/>
      <c r="D625" s="113"/>
    </row>
    <row r="626" spans="1:4" ht="12.75">
      <c r="A626" s="1"/>
      <c r="B626" s="21"/>
      <c r="C626" s="21"/>
      <c r="D626" s="113"/>
    </row>
    <row r="627" spans="1:4" ht="12.75">
      <c r="A627" s="1"/>
      <c r="B627" s="21"/>
      <c r="C627" s="21"/>
      <c r="D627" s="113"/>
    </row>
    <row r="628" spans="1:4" ht="12.75">
      <c r="A628" s="1"/>
      <c r="B628" s="21"/>
      <c r="C628" s="21"/>
      <c r="D628" s="113"/>
    </row>
    <row r="629" spans="1:4" ht="12.75">
      <c r="A629" s="1"/>
      <c r="B629" s="21"/>
      <c r="C629" s="21"/>
      <c r="D629" s="113"/>
    </row>
    <row r="630" spans="1:4" ht="12.75">
      <c r="A630" s="1"/>
      <c r="B630" s="21"/>
      <c r="C630" s="21"/>
      <c r="D630" s="113"/>
    </row>
    <row r="631" spans="1:4" ht="12.75">
      <c r="A631" s="1"/>
      <c r="B631" s="21"/>
      <c r="C631" s="21"/>
      <c r="D631" s="113"/>
    </row>
    <row r="632" spans="1:4" ht="12.75">
      <c r="A632" s="1"/>
      <c r="B632" s="21"/>
      <c r="C632" s="21"/>
      <c r="D632" s="113"/>
    </row>
    <row r="633" spans="1:4" ht="12.75">
      <c r="A633" s="1"/>
      <c r="B633" s="21"/>
      <c r="C633" s="21"/>
      <c r="D633" s="113"/>
    </row>
    <row r="634" spans="1:4" ht="12.75">
      <c r="A634" s="1"/>
      <c r="B634" s="21"/>
      <c r="C634" s="21"/>
      <c r="D634" s="113"/>
    </row>
    <row r="635" spans="1:4" ht="12.75">
      <c r="A635" s="1"/>
      <c r="B635" s="21"/>
      <c r="C635" s="21"/>
      <c r="D635" s="113"/>
    </row>
    <row r="636" spans="1:4" ht="12.75">
      <c r="A636" s="1"/>
      <c r="B636" s="21"/>
      <c r="C636" s="21"/>
      <c r="D636" s="113"/>
    </row>
    <row r="637" spans="1:4" ht="12.75">
      <c r="A637" s="1"/>
      <c r="B637" s="21"/>
      <c r="C637" s="21"/>
      <c r="D637" s="113"/>
    </row>
    <row r="638" spans="1:4" ht="12.75">
      <c r="A638" s="1"/>
      <c r="B638" s="21"/>
      <c r="C638" s="21"/>
      <c r="D638" s="113"/>
    </row>
    <row r="639" spans="1:4" ht="12.75">
      <c r="A639" s="1"/>
      <c r="B639" s="21"/>
      <c r="C639" s="21"/>
      <c r="D639" s="113"/>
    </row>
    <row r="640" spans="1:4" ht="12.75">
      <c r="A640" s="1"/>
      <c r="B640" s="21"/>
      <c r="C640" s="21"/>
      <c r="D640" s="113"/>
    </row>
    <row r="641" spans="1:4" ht="12.75">
      <c r="A641" s="1"/>
      <c r="B641" s="21"/>
      <c r="C641" s="21"/>
      <c r="D641" s="113"/>
    </row>
    <row r="642" spans="1:4" ht="12.75">
      <c r="A642" s="1"/>
      <c r="B642" s="21"/>
      <c r="C642" s="21"/>
      <c r="D642" s="113"/>
    </row>
    <row r="643" spans="1:4" ht="12.75">
      <c r="A643" s="1"/>
      <c r="B643" s="21"/>
      <c r="C643" s="21"/>
      <c r="D643" s="113"/>
    </row>
    <row r="644" spans="1:4" ht="12.75">
      <c r="A644" s="1"/>
      <c r="B644" s="21"/>
      <c r="C644" s="21"/>
      <c r="D644" s="113"/>
    </row>
    <row r="645" spans="1:4" ht="12.75">
      <c r="A645" s="1"/>
      <c r="B645" s="21"/>
      <c r="C645" s="21"/>
      <c r="D645" s="113"/>
    </row>
    <row r="646" spans="1:4" ht="12.75">
      <c r="A646" s="1"/>
      <c r="B646" s="21"/>
      <c r="C646" s="21"/>
      <c r="D646" s="113"/>
    </row>
    <row r="647" spans="1:4" ht="12.75">
      <c r="A647" s="1"/>
      <c r="B647" s="21"/>
      <c r="C647" s="21"/>
      <c r="D647" s="113"/>
    </row>
    <row r="648" spans="1:4" ht="12.75">
      <c r="A648" s="1"/>
      <c r="B648" s="21"/>
      <c r="C648" s="21"/>
      <c r="D648" s="113"/>
    </row>
    <row r="649" spans="1:4" ht="12.75">
      <c r="A649" s="1"/>
      <c r="B649" s="21"/>
      <c r="C649" s="21"/>
      <c r="D649" s="113"/>
    </row>
    <row r="650" spans="1:4" ht="12.75">
      <c r="A650" s="1"/>
      <c r="B650" s="21"/>
      <c r="C650" s="21"/>
      <c r="D650" s="113"/>
    </row>
    <row r="651" spans="1:4" ht="12.75">
      <c r="A651" s="1"/>
      <c r="B651" s="21"/>
      <c r="C651" s="21"/>
      <c r="D651" s="113"/>
    </row>
    <row r="652" spans="1:4" ht="12.75">
      <c r="A652" s="1"/>
      <c r="B652" s="21"/>
      <c r="C652" s="21"/>
      <c r="D652" s="113"/>
    </row>
    <row r="653" spans="1:4" ht="12.75">
      <c r="A653" s="1"/>
      <c r="B653" s="21"/>
      <c r="C653" s="21"/>
      <c r="D653" s="113"/>
    </row>
    <row r="654" spans="1:4" ht="12.75">
      <c r="A654" s="1"/>
      <c r="B654" s="21"/>
      <c r="C654" s="21"/>
      <c r="D654" s="113"/>
    </row>
    <row r="655" spans="1:4" ht="12.75">
      <c r="A655" s="1"/>
      <c r="B655" s="21"/>
      <c r="C655" s="21"/>
      <c r="D655" s="113"/>
    </row>
    <row r="656" spans="1:4" ht="12.75">
      <c r="A656" s="1"/>
      <c r="B656" s="21"/>
      <c r="C656" s="21"/>
      <c r="D656" s="113"/>
    </row>
    <row r="657" spans="1:4" ht="12.75">
      <c r="A657" s="1"/>
      <c r="B657" s="21"/>
      <c r="C657" s="21"/>
      <c r="D657" s="113"/>
    </row>
    <row r="658" spans="1:4" ht="12.75">
      <c r="A658" s="1"/>
      <c r="B658" s="21"/>
      <c r="C658" s="21"/>
      <c r="D658" s="113"/>
    </row>
    <row r="659" spans="1:4" ht="12.75">
      <c r="A659" s="1"/>
      <c r="B659" s="21"/>
      <c r="C659" s="21"/>
      <c r="D659" s="113"/>
    </row>
    <row r="660" spans="1:4" ht="12.75">
      <c r="A660" s="1"/>
      <c r="B660" s="21"/>
      <c r="C660" s="21"/>
      <c r="D660" s="113"/>
    </row>
    <row r="661" spans="1:4" ht="12.75">
      <c r="A661" s="1"/>
      <c r="B661" s="21"/>
      <c r="C661" s="21"/>
      <c r="D661" s="113"/>
    </row>
    <row r="662" spans="1:4" ht="12.75">
      <c r="A662" s="1"/>
      <c r="B662" s="21"/>
      <c r="C662" s="21"/>
      <c r="D662" s="113"/>
    </row>
    <row r="663" spans="1:4" ht="12.75">
      <c r="A663" s="1"/>
      <c r="B663" s="21"/>
      <c r="C663" s="21"/>
      <c r="D663" s="113"/>
    </row>
    <row r="664" spans="1:4" ht="12.75">
      <c r="A664" s="1"/>
      <c r="B664" s="21"/>
      <c r="C664" s="21"/>
      <c r="D664" s="113"/>
    </row>
    <row r="665" spans="1:4" ht="12.75">
      <c r="A665" s="1"/>
      <c r="B665" s="21"/>
      <c r="C665" s="21"/>
      <c r="D665" s="113"/>
    </row>
    <row r="666" spans="1:4" ht="12.75">
      <c r="A666" s="1"/>
      <c r="B666" s="21"/>
      <c r="C666" s="21"/>
      <c r="D666" s="113"/>
    </row>
    <row r="667" spans="1:4" ht="12.75">
      <c r="A667" s="1"/>
      <c r="B667" s="21"/>
      <c r="C667" s="21"/>
      <c r="D667" s="113"/>
    </row>
    <row r="668" spans="1:4" ht="12.75">
      <c r="A668" s="1"/>
      <c r="B668" s="21"/>
      <c r="C668" s="21"/>
      <c r="D668" s="113"/>
    </row>
    <row r="669" spans="1:4" ht="12.75">
      <c r="A669" s="1"/>
      <c r="B669" s="21"/>
      <c r="C669" s="21"/>
      <c r="D669" s="113"/>
    </row>
    <row r="670" spans="1:4" ht="12.75">
      <c r="A670" s="1"/>
      <c r="B670" s="21"/>
      <c r="C670" s="21"/>
      <c r="D670" s="113"/>
    </row>
    <row r="671" spans="1:4" ht="12.75">
      <c r="A671" s="1"/>
      <c r="B671" s="21"/>
      <c r="C671" s="21"/>
      <c r="D671" s="113"/>
    </row>
    <row r="672" spans="1:4" ht="12.75">
      <c r="A672" s="1"/>
      <c r="B672" s="21"/>
      <c r="C672" s="21"/>
      <c r="D672" s="113"/>
    </row>
    <row r="673" spans="1:4" ht="12.75">
      <c r="A673" s="1"/>
      <c r="B673" s="21"/>
      <c r="C673" s="21"/>
      <c r="D673" s="113"/>
    </row>
    <row r="674" spans="1:4" ht="12.75">
      <c r="A674" s="1"/>
      <c r="B674" s="21"/>
      <c r="C674" s="21"/>
      <c r="D674" s="113"/>
    </row>
    <row r="675" spans="1:4" ht="12.75">
      <c r="A675" s="1"/>
      <c r="B675" s="21"/>
      <c r="C675" s="21"/>
      <c r="D675" s="113"/>
    </row>
    <row r="676" spans="1:4" ht="12.75">
      <c r="A676" s="1"/>
      <c r="B676" s="21"/>
      <c r="C676" s="21"/>
      <c r="D676" s="113"/>
    </row>
    <row r="677" spans="1:4" ht="12.75">
      <c r="A677" s="1"/>
      <c r="B677" s="21"/>
      <c r="C677" s="21"/>
      <c r="D677" s="113"/>
    </row>
    <row r="678" spans="1:4" ht="12.75">
      <c r="A678" s="1"/>
      <c r="B678" s="21"/>
      <c r="C678" s="21"/>
      <c r="D678" s="113"/>
    </row>
    <row r="679" spans="1:4" ht="12.75">
      <c r="A679" s="1"/>
      <c r="B679" s="21"/>
      <c r="C679" s="21"/>
      <c r="D679" s="113"/>
    </row>
    <row r="680" spans="1:4" ht="12.75">
      <c r="A680" s="1"/>
      <c r="B680" s="21"/>
      <c r="C680" s="21"/>
      <c r="D680" s="113"/>
    </row>
    <row r="681" spans="1:4" ht="12.75">
      <c r="A681" s="1"/>
      <c r="B681" s="21"/>
      <c r="C681" s="21"/>
      <c r="D681" s="113"/>
    </row>
    <row r="682" spans="1:4" ht="12.75">
      <c r="A682" s="1"/>
      <c r="B682" s="21"/>
      <c r="C682" s="21"/>
      <c r="D682" s="113"/>
    </row>
    <row r="683" spans="1:4" ht="12.75">
      <c r="A683" s="1"/>
      <c r="B683" s="21"/>
      <c r="C683" s="21"/>
      <c r="D683" s="113"/>
    </row>
    <row r="684" spans="1:4" ht="12.75">
      <c r="A684" s="1"/>
      <c r="B684" s="21"/>
      <c r="C684" s="21"/>
      <c r="D684" s="113"/>
    </row>
    <row r="685" spans="1:4" ht="12.75">
      <c r="A685" s="1"/>
      <c r="B685" s="21"/>
      <c r="C685" s="21"/>
      <c r="D685" s="113"/>
    </row>
    <row r="686" spans="1:4" ht="12.75">
      <c r="A686" s="1"/>
      <c r="B686" s="21"/>
      <c r="C686" s="21"/>
      <c r="D686" s="113"/>
    </row>
    <row r="687" spans="1:4" ht="12.75">
      <c r="A687" s="1"/>
      <c r="B687" s="21"/>
      <c r="C687" s="21"/>
      <c r="D687" s="113"/>
    </row>
    <row r="688" spans="1:4" ht="12.75">
      <c r="A688" s="1"/>
      <c r="B688" s="21"/>
      <c r="C688" s="21"/>
      <c r="D688" s="113"/>
    </row>
    <row r="689" spans="1:4" ht="12.75">
      <c r="A689" s="1"/>
      <c r="B689" s="21"/>
      <c r="C689" s="21"/>
      <c r="D689" s="113"/>
    </row>
    <row r="690" spans="1:4" ht="12.75">
      <c r="A690" s="1"/>
      <c r="B690" s="21"/>
      <c r="C690" s="21"/>
      <c r="D690" s="113"/>
    </row>
    <row r="691" spans="1:4" ht="12.75">
      <c r="A691" s="1"/>
      <c r="B691" s="21"/>
      <c r="C691" s="21"/>
      <c r="D691" s="113"/>
    </row>
    <row r="692" spans="1:4" ht="12.75">
      <c r="A692" s="1"/>
      <c r="B692" s="21"/>
      <c r="C692" s="21"/>
      <c r="D692" s="113"/>
    </row>
    <row r="693" spans="1:4" ht="12.75">
      <c r="A693" s="1"/>
      <c r="B693" s="21"/>
      <c r="C693" s="21"/>
      <c r="D693" s="113"/>
    </row>
    <row r="694" spans="1:4" ht="12.75">
      <c r="A694" s="1"/>
      <c r="B694" s="21"/>
      <c r="C694" s="21"/>
      <c r="D694" s="113"/>
    </row>
    <row r="695" spans="1:4" ht="12.75">
      <c r="A695" s="1"/>
      <c r="B695" s="21"/>
      <c r="C695" s="21"/>
      <c r="D695" s="113"/>
    </row>
    <row r="696" spans="1:4" ht="12.75">
      <c r="A696" s="1"/>
      <c r="B696" s="21"/>
      <c r="C696" s="21"/>
      <c r="D696" s="113"/>
    </row>
    <row r="697" spans="1:4" ht="12.75">
      <c r="A697" s="1"/>
      <c r="B697" s="21"/>
      <c r="C697" s="21"/>
      <c r="D697" s="113"/>
    </row>
    <row r="698" spans="1:4" ht="12.75">
      <c r="A698" s="1"/>
      <c r="B698" s="21"/>
      <c r="C698" s="21"/>
      <c r="D698" s="113"/>
    </row>
    <row r="699" spans="1:4" ht="12.75">
      <c r="A699" s="1"/>
      <c r="B699" s="21"/>
      <c r="C699" s="21"/>
      <c r="D699" s="113"/>
    </row>
    <row r="700" spans="1:4" ht="12.75">
      <c r="A700" s="1"/>
      <c r="B700" s="21"/>
      <c r="C700" s="21"/>
      <c r="D700" s="113"/>
    </row>
    <row r="701" spans="1:4" ht="12.75">
      <c r="A701" s="1"/>
      <c r="B701" s="21"/>
      <c r="C701" s="21"/>
      <c r="D701" s="113"/>
    </row>
    <row r="702" spans="1:4" ht="12.75">
      <c r="A702" s="1"/>
      <c r="B702" s="21"/>
      <c r="C702" s="21"/>
      <c r="D702" s="113"/>
    </row>
    <row r="703" spans="1:4" ht="12.75">
      <c r="A703" s="1"/>
      <c r="B703" s="21"/>
      <c r="C703" s="21"/>
      <c r="D703" s="113"/>
    </row>
    <row r="704" spans="1:4" ht="12.75">
      <c r="A704" s="1"/>
      <c r="B704" s="21"/>
      <c r="C704" s="21"/>
      <c r="D704" s="113"/>
    </row>
    <row r="705" spans="1:4" ht="12.75">
      <c r="A705" s="1"/>
      <c r="B705" s="21"/>
      <c r="C705" s="21"/>
      <c r="D705" s="113"/>
    </row>
  </sheetData>
  <sheetProtection/>
  <mergeCells count="14">
    <mergeCell ref="B584:D584"/>
    <mergeCell ref="E9:E10"/>
    <mergeCell ref="D9:D10"/>
    <mergeCell ref="A9:A10"/>
    <mergeCell ref="B9:B10"/>
    <mergeCell ref="C9:C10"/>
    <mergeCell ref="A8:B8"/>
    <mergeCell ref="B5:D5"/>
    <mergeCell ref="B6:D6"/>
    <mergeCell ref="B581:D581"/>
    <mergeCell ref="A1:D1"/>
    <mergeCell ref="A2:D2"/>
    <mergeCell ref="B3:D3"/>
    <mergeCell ref="B4:D4"/>
  </mergeCells>
  <conditionalFormatting sqref="C442:C452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r:id="rId1"/>
  <headerFooter alignWithMargins="0">
    <oddFooter>&amp;R&amp;P lapa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vudu</dc:creator>
  <cp:keywords/>
  <dc:description/>
  <cp:lastModifiedBy>Windows User</cp:lastModifiedBy>
  <cp:lastPrinted>2018-10-01T12:06:25Z</cp:lastPrinted>
  <dcterms:created xsi:type="dcterms:W3CDTF">2011-06-23T11:36:08Z</dcterms:created>
  <dcterms:modified xsi:type="dcterms:W3CDTF">2019-04-15T09:20:48Z</dcterms:modified>
  <cp:category/>
  <cp:version/>
  <cp:contentType/>
  <cp:contentStatus/>
</cp:coreProperties>
</file>