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2020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<sst xmlns="http://schemas.openxmlformats.org/spreadsheetml/2006/main" count="201" uniqueCount="133">
  <si>
    <t>Nr.p.k.</t>
  </si>
  <si>
    <t>Iestādes nosaukums</t>
  </si>
  <si>
    <t>Adrese</t>
  </si>
  <si>
    <t>Celtnes nosaukums</t>
  </si>
  <si>
    <t>Ekspluatācijas uzsākšanas gads</t>
  </si>
  <si>
    <t>Renovācijas gads</t>
  </si>
  <si>
    <t>Stāvu skaits (virszemes)</t>
  </si>
  <si>
    <t>Stāvu skaits (pazemes)</t>
  </si>
  <si>
    <t>Kopā</t>
  </si>
  <si>
    <t>kopā</t>
  </si>
  <si>
    <t>Apdrošināmo objektu saraksts</t>
  </si>
  <si>
    <t>Apdrošināšanas prēmija EUR, bez PVN</t>
  </si>
  <si>
    <t>Saskaņā ar iepirkuma Tehniskajā specifikācijā noteiktajām prasībām, piedāvājam nodrošināt nekustamā īpašuma apdrošināšanas pakalpojumus sekojošiem objektiem:</t>
  </si>
  <si>
    <t>Parakstot Tehnisko piedāvājumu apliecinām, ka līguma slēgšanas tiesību piešķiršanas gadījumā pildīsim visus iepirkuma Tehniskā specifikācijā izvirzītās prasības.</t>
  </si>
  <si>
    <t>_____________________________________________________</t>
  </si>
  <si>
    <t>Paraksts</t>
  </si>
  <si>
    <t>___________________________________________ ___________________________</t>
  </si>
  <si>
    <t>Vārds, uzvārds</t>
  </si>
  <si>
    <t>_________________________________________ ______________________________</t>
  </si>
  <si>
    <t>Amats, pilnvarojums</t>
  </si>
  <si>
    <t>Tautas iela 11, Daugavpils</t>
  </si>
  <si>
    <t>Daugavpils  pilsētas  izglītības iestādes</t>
  </si>
  <si>
    <t>Izglītības iestādes kopā:</t>
  </si>
  <si>
    <t xml:space="preserve">Ieguldījumi Eiropas Savienības finansējuma ietvaros  EUR </t>
  </si>
  <si>
    <t>Zibens aizsardzība</t>
  </si>
  <si>
    <t>Videonovērošana</t>
  </si>
  <si>
    <t>5.</t>
  </si>
  <si>
    <t>6.</t>
  </si>
  <si>
    <t>vispārceltniecības darbi</t>
  </si>
  <si>
    <t>siltummezgls</t>
  </si>
  <si>
    <t>apkure</t>
  </si>
  <si>
    <t>ventilācija</t>
  </si>
  <si>
    <t>ūdensapgāde</t>
  </si>
  <si>
    <t>ugunsdrošības signalizācijas sistāma</t>
  </si>
  <si>
    <t>ugunsgrēka izziņošanas sistēma</t>
  </si>
  <si>
    <t>elektrodarbi</t>
  </si>
  <si>
    <t>Daugavpils J.Raiņa 6.vidusskola</t>
  </si>
  <si>
    <t>Daugavpils Krievu licejs</t>
  </si>
  <si>
    <t>Jumta un fasādes renovācija, ārējā apgaismojuma renovācija, teritorijas labiekārtošana</t>
  </si>
  <si>
    <t xml:space="preserve">Daugavpils 16.vidusskola </t>
  </si>
  <si>
    <t>Aveņu  iela 40, Daugavpils</t>
  </si>
  <si>
    <t>Daugavpils 1.speciālā pamatskola</t>
  </si>
  <si>
    <t>18.Novembra iela 197V, Daugavpils</t>
  </si>
  <si>
    <t>Daugavpils 10.vidusskola ( sporta laukuma teritorija)</t>
  </si>
  <si>
    <t>Gaismas iela 9, Daugavpils</t>
  </si>
  <si>
    <t>Abavas iela 1 un Vaiņodes iela 4, Daugavpilī</t>
  </si>
  <si>
    <t>Kandavas ielā 17, Daugavpils</t>
  </si>
  <si>
    <t>Daugavpils 11.pamatskola</t>
  </si>
  <si>
    <t>Arhitektu iela 10, Daugavpils</t>
  </si>
  <si>
    <t>9.</t>
  </si>
  <si>
    <t>7.</t>
  </si>
  <si>
    <t>8.</t>
  </si>
  <si>
    <t>10.</t>
  </si>
  <si>
    <t>11.</t>
  </si>
  <si>
    <t xml:space="preserve">Daugavpils 13.vidusskola </t>
  </si>
  <si>
    <t>Valkas iela 4 , Daugavpils</t>
  </si>
  <si>
    <t xml:space="preserve">Daugavpils 15.vidusskola </t>
  </si>
  <si>
    <t>Valkas iela 4 A, Daugavpils</t>
  </si>
  <si>
    <t>12.</t>
  </si>
  <si>
    <t>Daugavpils 12.vidusskola</t>
  </si>
  <si>
    <t>Kauņas iela 8, Daugavpils</t>
  </si>
  <si>
    <t>skola</t>
  </si>
  <si>
    <t>sporta laukums</t>
  </si>
  <si>
    <t>1953;1958</t>
  </si>
  <si>
    <t>1940;1970</t>
  </si>
  <si>
    <t>Apdrošināt projekta ietvaros izveidotās un iegādātās vērtības  pret  zaudējumiem vai bojājumiem ugunsgrēka, vētras postījumu, plūdu vai trešo personu prettiesiskas rīcības gadījumā</t>
  </si>
  <si>
    <t>Iepriekšējās polises beigu datums</t>
  </si>
  <si>
    <t>Daugavpils 10.vidusskola</t>
  </si>
  <si>
    <t>Skola</t>
  </si>
  <si>
    <t>Daugavpils 17.vidusskola</t>
  </si>
  <si>
    <t>Valmieras iela 5, Daugavpils</t>
  </si>
  <si>
    <t>Daugavpils 3.vidusskola un Daugavpils 9.vidusskola</t>
  </si>
  <si>
    <t>Raiņa iela 30, Daugavpils</t>
  </si>
  <si>
    <t>Daugavpils Valsts Ģimnāzija</t>
  </si>
  <si>
    <t>Cietokšņa iela 33, Daugavpils</t>
  </si>
  <si>
    <t>Varšavas iela 45, Daugavpils</t>
  </si>
  <si>
    <t xml:space="preserve">Daugavpils pilsētas 4.speciālā pirmsskolas izglītības iestāde </t>
  </si>
  <si>
    <t>Podnieku iela 1, Daugavpils</t>
  </si>
  <si>
    <t>Bērnu dārzs</t>
  </si>
  <si>
    <t>Lapenes</t>
  </si>
  <si>
    <t>Daugavpils pilsēta 30.pirmsskolas izglītības iestāde</t>
  </si>
  <si>
    <t>Tukuma ielā 47, Daugavpils</t>
  </si>
  <si>
    <t>Lapenes (12)</t>
  </si>
  <si>
    <t xml:space="preserve">Daugavpils pilsētas 10.pirmsskolas izglītības iestāde </t>
  </si>
  <si>
    <t>Strādnieku ielā 56, Daugavpils</t>
  </si>
  <si>
    <t xml:space="preserve">Daugavpils 15.speciālā pirmsskolas izglītības iestāde </t>
  </si>
  <si>
    <t>Ventspils ielā 2A, Daugavpils</t>
  </si>
  <si>
    <t>Lapenes (2)</t>
  </si>
  <si>
    <t>Lapene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</si>
  <si>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</si>
  <si>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</si>
  <si>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</si>
  <si>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</si>
  <si>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</si>
  <si>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</si>
  <si>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</si>
  <si>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</si>
  <si>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</si>
  <si>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</si>
  <si>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Skola </t>
  </si>
  <si>
    <t>Parādes iela7, Daugavpils</t>
  </si>
  <si>
    <t xml:space="preserve">Daugavpils pilsētas 1.pirmsskolas izglītības iestāde </t>
  </si>
  <si>
    <t xml:space="preserve">Daugavpils pilsētas 21.pirmsskolas izglītības iestāde </t>
  </si>
  <si>
    <t xml:space="preserve">Daugavpils pilsētas 23.pirmsskolas izglītības iestāde </t>
  </si>
  <si>
    <t xml:space="preserve">Daugavpils pilsētas 27.pirmsskolas izglītības iestāde </t>
  </si>
  <si>
    <t>Stacijas iela 45, Daugavpils</t>
  </si>
  <si>
    <t>Jātnieku iela 66, Daugavpils</t>
  </si>
  <si>
    <t>Smilšu iela 100, Daugavpils</t>
  </si>
  <si>
    <t>1.</t>
  </si>
  <si>
    <t>2.</t>
  </si>
  <si>
    <t>3.</t>
  </si>
  <si>
    <t>4.</t>
  </si>
  <si>
    <t>23.</t>
  </si>
  <si>
    <t>24.</t>
  </si>
  <si>
    <t>25.</t>
  </si>
  <si>
    <t>26.</t>
  </si>
  <si>
    <t>Rekonstrukcijas darbi*</t>
  </si>
  <si>
    <t>Pirmsskolas izghlītības iestāde</t>
  </si>
  <si>
    <t>Bauskas iela 104A, Daugavpils</t>
  </si>
  <si>
    <t>Tautas  iela 59, Daugavpils</t>
  </si>
  <si>
    <t>Komunālā iela 2, Daugavpils</t>
  </si>
  <si>
    <t>1917;1963</t>
  </si>
  <si>
    <t>Rekonstrukcijas darbi*: 1. ārsienu un cokola siltināšana; 2. pirmā stāva jaunas grīdas izbūve ar siltinājuma slāni; 3.pagraba pārseguma siltināšanajumta pārseguma siltināšana un seguma atjaunošana;4.ūdens noteces sistēmas rekonstrukcija, 5.esošo koka rāmjos logu,stikla bloku un durvju nomaiņa uz jauniem pakešu logiem un durvīm; 6. siltumapgādes cauruļvadu siltumizolācijas namaiņa;7. jauna automātiskā siltummezgla un jauno radiatoru uzstādīšana ar termoregulatoriem; 8.jaunu žāvēšanas skapju uzstādīšana; 9.piespiedu ventilācijas izbūve ar siltuma atgūšanas sistēmu; 10zibensaizsardzības un zemējuma ierīkošana; 10.ugunsdrošības signalizācijas un ugunsgrēka izziņošanas sistēmas ierīkošana.</t>
  </si>
  <si>
    <t>Piedāvājums sastādīts un parakstīts 2019.gada “___”.____________</t>
  </si>
  <si>
    <t>03.11.2020.</t>
  </si>
  <si>
    <t>25.11.2020.</t>
  </si>
  <si>
    <t>23.10.2020.</t>
  </si>
  <si>
    <t>29.01.2020.</t>
  </si>
  <si>
    <t>16.05.2020.</t>
  </si>
  <si>
    <t>Daugavpils Stropu pamatskola- attīstības centrs (Daugavpils logopēdiskā internātpamatskola)</t>
  </si>
  <si>
    <t>Daugavpils pilsētas Ruģeļu pirmsskolas izglītības iestāde (Daugavpils Ruģeļu pamatskola)</t>
  </si>
  <si>
    <t>Daugavpils centra vidusskola (Daugavpils Centra ģimnāzija)</t>
  </si>
  <si>
    <t>IEPIRKUMS
"Daugavpils pilsētas  izglītības iestāžu ēkās Eiropas Savienības finansējuma ietvaros izveidoto vērtību apdrošināšana"
identifikācijas Nr.
Tehniskā specifikācija - Finanšu piedāvājums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</si>
</sst>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4" fontId="49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textRotation="90" wrapText="1"/>
    </xf>
    <xf numFmtId="2" fontId="50" fillId="33" borderId="10" xfId="0" applyNumberFormat="1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4" fontId="3" fillId="33" borderId="10" xfId="0" applyNumberFormat="1" applyFont="1" applyFill="1" applyBorder="1" applyAlignment="1">
      <alignment horizontal="center" vertical="center" textRotation="90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textRotation="90" wrapText="1"/>
    </xf>
    <xf numFmtId="0" fontId="4" fillId="33" borderId="10" xfId="0" applyFont="1" applyFill="1" applyBorder="1" applyAlignment="1">
      <alignment horizontal="right" vertical="center" wrapText="1"/>
    </xf>
    <xf numFmtId="4" fontId="49" fillId="33" borderId="11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0" fontId="2" fillId="33" borderId="0" xfId="0" applyFont="1" applyFill="1" applyAlignment="1">
      <alignment vertical="center"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2" fontId="26" fillId="33" borderId="0" xfId="0" applyNumberFormat="1" applyFont="1" applyFill="1" applyAlignment="1">
      <alignment/>
    </xf>
    <xf numFmtId="0" fontId="28" fillId="33" borderId="0" xfId="0" applyFont="1" applyFill="1" applyAlignment="1">
      <alignment horizontal="justify" vertical="center"/>
    </xf>
    <xf numFmtId="0" fontId="55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0" fontId="56" fillId="33" borderId="0" xfId="0" applyFont="1" applyFill="1" applyAlignment="1">
      <alignment horizontal="left" wrapText="1"/>
    </xf>
    <xf numFmtId="0" fontId="50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0" fontId="52" fillId="33" borderId="12" xfId="0" applyFont="1" applyFill="1" applyBorder="1" applyAlignment="1">
      <alignment horizontal="right" vertical="center" wrapText="1"/>
    </xf>
    <xf numFmtId="0" fontId="52" fillId="33" borderId="13" xfId="0" applyFont="1" applyFill="1" applyBorder="1" applyAlignment="1">
      <alignment horizontal="right" vertical="center" wrapText="1"/>
    </xf>
    <xf numFmtId="0" fontId="52" fillId="33" borderId="14" xfId="0" applyFont="1" applyFill="1" applyBorder="1" applyAlignment="1">
      <alignment horizontal="right" vertical="center" wrapText="1"/>
    </xf>
    <xf numFmtId="0" fontId="57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58" fillId="33" borderId="0" xfId="0" applyFont="1" applyFill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right" vertical="center" wrapText="1"/>
    </xf>
    <xf numFmtId="0" fontId="58" fillId="33" borderId="18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="90" zoomScaleNormal="90" zoomScalePageLayoutView="0" workbookViewId="0" topLeftCell="A1">
      <pane ySplit="5" topLeftCell="A67" activePane="bottomLeft" state="frozen"/>
      <selection pane="topLeft" activeCell="A1" sqref="A1"/>
      <selection pane="bottomLeft" activeCell="AB70" sqref="AB70"/>
    </sheetView>
  </sheetViews>
  <sheetFormatPr defaultColWidth="9.140625" defaultRowHeight="15"/>
  <cols>
    <col min="1" max="1" width="7.00390625" style="3" customWidth="1"/>
    <col min="2" max="2" width="12.421875" style="3" customWidth="1"/>
    <col min="3" max="3" width="9.57421875" style="3" customWidth="1"/>
    <col min="4" max="4" width="7.140625" style="37" customWidth="1"/>
    <col min="5" max="5" width="9.140625" style="3" customWidth="1"/>
    <col min="6" max="8" width="5.7109375" style="3" customWidth="1"/>
    <col min="9" max="9" width="14.140625" style="38" customWidth="1"/>
    <col min="10" max="18" width="3.7109375" style="3" customWidth="1"/>
    <col min="19" max="19" width="8.28125" style="3" customWidth="1"/>
    <col min="20" max="20" width="6.140625" style="3" customWidth="1"/>
    <col min="21" max="21" width="14.28125" style="3" customWidth="1"/>
    <col min="22" max="22" width="11.8515625" style="3" customWidth="1"/>
    <col min="23" max="23" width="17.28125" style="1" customWidth="1"/>
    <col min="24" max="24" width="10.140625" style="3" bestFit="1" customWidth="1"/>
    <col min="25" max="26" width="9.140625" style="3" customWidth="1"/>
    <col min="27" max="27" width="13.57421875" style="3" bestFit="1" customWidth="1"/>
    <col min="28" max="28" width="12.57421875" style="3" bestFit="1" customWidth="1"/>
    <col min="29" max="16384" width="9.140625" style="3" customWidth="1"/>
  </cols>
  <sheetData>
    <row r="1" spans="1:22" ht="81.75" customHeight="1">
      <c r="A1" s="47" t="s">
        <v>132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32.25" customHeight="1">
      <c r="A2" s="48" t="s">
        <v>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27.75" customHeight="1">
      <c r="A3" s="49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5.75">
      <c r="A4" s="50" t="s">
        <v>21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3" ht="86.25" customHeight="1">
      <c r="A5" s="4" t="s">
        <v>0</v>
      </c>
      <c r="B5" s="5" t="s">
        <v>1</v>
      </c>
      <c r="C5" s="5" t="s">
        <v>2</v>
      </c>
      <c r="D5" s="6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8" t="s">
        <v>38</v>
      </c>
      <c r="J5" s="7" t="s">
        <v>24</v>
      </c>
      <c r="K5" s="7" t="s">
        <v>25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35</v>
      </c>
      <c r="S5" s="7" t="s">
        <v>116</v>
      </c>
      <c r="T5" s="7" t="s">
        <v>34</v>
      </c>
      <c r="U5" s="5" t="s">
        <v>23</v>
      </c>
      <c r="V5" s="5" t="s">
        <v>11</v>
      </c>
      <c r="W5" s="9" t="s">
        <v>66</v>
      </c>
    </row>
    <row r="6" spans="1:23" ht="89.25" customHeight="1">
      <c r="A6" s="40" t="s">
        <v>108</v>
      </c>
      <c r="B6" s="40" t="s">
        <v>101</v>
      </c>
      <c r="C6" s="40" t="s">
        <v>105</v>
      </c>
      <c r="D6" s="10" t="s">
        <v>117</v>
      </c>
      <c r="E6" s="11">
        <v>1980</v>
      </c>
      <c r="F6" s="11">
        <v>2014</v>
      </c>
      <c r="G6" s="11">
        <v>2</v>
      </c>
      <c r="H6" s="11">
        <v>1</v>
      </c>
      <c r="I6" s="12"/>
      <c r="J6" s="13"/>
      <c r="K6" s="13"/>
      <c r="L6" s="13"/>
      <c r="M6" s="13"/>
      <c r="N6" s="13"/>
      <c r="O6" s="11"/>
      <c r="P6" s="11"/>
      <c r="Q6" s="11"/>
      <c r="R6" s="11"/>
      <c r="S6" s="14">
        <v>582624.46</v>
      </c>
      <c r="T6" s="11"/>
      <c r="U6" s="15">
        <f>SUM(I6:T6)</f>
        <v>582624.46</v>
      </c>
      <c r="V6" s="16"/>
      <c r="W6" s="2" t="s">
        <v>127</v>
      </c>
    </row>
    <row r="7" spans="1:23" ht="15">
      <c r="A7" s="40"/>
      <c r="B7" s="40"/>
      <c r="C7" s="40"/>
      <c r="D7" s="41" t="s">
        <v>8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3"/>
      <c r="U7" s="17">
        <f>SUM(U6:U6)</f>
        <v>582624.46</v>
      </c>
      <c r="V7" s="16"/>
      <c r="W7" s="2"/>
    </row>
    <row r="8" spans="1:23" ht="89.25" customHeight="1">
      <c r="A8" s="40" t="s">
        <v>109</v>
      </c>
      <c r="B8" s="40" t="s">
        <v>102</v>
      </c>
      <c r="C8" s="40" t="s">
        <v>106</v>
      </c>
      <c r="D8" s="10" t="s">
        <v>117</v>
      </c>
      <c r="E8" s="11">
        <v>1966</v>
      </c>
      <c r="F8" s="11">
        <v>2014</v>
      </c>
      <c r="G8" s="11">
        <v>2</v>
      </c>
      <c r="H8" s="11">
        <v>1</v>
      </c>
      <c r="I8" s="12"/>
      <c r="J8" s="13"/>
      <c r="K8" s="13"/>
      <c r="L8" s="13"/>
      <c r="M8" s="13"/>
      <c r="N8" s="13"/>
      <c r="O8" s="11"/>
      <c r="P8" s="11"/>
      <c r="Q8" s="11"/>
      <c r="R8" s="11"/>
      <c r="S8" s="14">
        <v>548533.85</v>
      </c>
      <c r="T8" s="11"/>
      <c r="U8" s="15">
        <f>SUM(I8:T8)</f>
        <v>548533.85</v>
      </c>
      <c r="V8" s="16"/>
      <c r="W8" s="2" t="s">
        <v>127</v>
      </c>
    </row>
    <row r="9" spans="1:23" ht="15">
      <c r="A9" s="40"/>
      <c r="B9" s="40"/>
      <c r="C9" s="40"/>
      <c r="D9" s="41" t="s">
        <v>8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3"/>
      <c r="U9" s="17">
        <f>SUM(U8:U8)</f>
        <v>548533.85</v>
      </c>
      <c r="V9" s="16"/>
      <c r="W9" s="2"/>
    </row>
    <row r="10" spans="1:23" ht="89.25" customHeight="1">
      <c r="A10" s="40" t="s">
        <v>110</v>
      </c>
      <c r="B10" s="40" t="s">
        <v>103</v>
      </c>
      <c r="C10" s="40" t="s">
        <v>107</v>
      </c>
      <c r="D10" s="10" t="s">
        <v>117</v>
      </c>
      <c r="E10" s="11">
        <v>1968</v>
      </c>
      <c r="F10" s="11">
        <v>2014</v>
      </c>
      <c r="G10" s="11">
        <v>2</v>
      </c>
      <c r="H10" s="11">
        <v>1</v>
      </c>
      <c r="I10" s="12"/>
      <c r="J10" s="13"/>
      <c r="K10" s="13"/>
      <c r="L10" s="13"/>
      <c r="M10" s="13"/>
      <c r="N10" s="13"/>
      <c r="O10" s="11"/>
      <c r="P10" s="11"/>
      <c r="Q10" s="11"/>
      <c r="R10" s="11"/>
      <c r="S10" s="14">
        <v>655473.41</v>
      </c>
      <c r="T10" s="11"/>
      <c r="U10" s="15">
        <f>SUM(I10:T10)</f>
        <v>655473.41</v>
      </c>
      <c r="V10" s="16"/>
      <c r="W10" s="2" t="s">
        <v>127</v>
      </c>
    </row>
    <row r="11" spans="1:23" ht="15">
      <c r="A11" s="40"/>
      <c r="B11" s="40"/>
      <c r="C11" s="40"/>
      <c r="D11" s="41" t="s">
        <v>8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3"/>
      <c r="U11" s="17">
        <f>SUM(U10:U10)</f>
        <v>655473.41</v>
      </c>
      <c r="V11" s="16"/>
      <c r="W11" s="2"/>
    </row>
    <row r="12" spans="1:23" ht="89.25" customHeight="1">
      <c r="A12" s="40" t="s">
        <v>111</v>
      </c>
      <c r="B12" s="40" t="s">
        <v>104</v>
      </c>
      <c r="C12" s="40" t="s">
        <v>118</v>
      </c>
      <c r="D12" s="10" t="s">
        <v>117</v>
      </c>
      <c r="E12" s="11">
        <v>1973</v>
      </c>
      <c r="F12" s="11">
        <v>2014</v>
      </c>
      <c r="G12" s="11">
        <v>2</v>
      </c>
      <c r="H12" s="11">
        <v>1</v>
      </c>
      <c r="I12" s="12"/>
      <c r="J12" s="13"/>
      <c r="K12" s="13"/>
      <c r="L12" s="13"/>
      <c r="M12" s="13"/>
      <c r="N12" s="13"/>
      <c r="O12" s="11"/>
      <c r="P12" s="11"/>
      <c r="Q12" s="11"/>
      <c r="R12" s="11"/>
      <c r="S12" s="14">
        <v>605029.46</v>
      </c>
      <c r="T12" s="11"/>
      <c r="U12" s="15">
        <f>SUM(I12:T12)</f>
        <v>605029.46</v>
      </c>
      <c r="V12" s="16"/>
      <c r="W12" s="2" t="s">
        <v>127</v>
      </c>
    </row>
    <row r="13" spans="1:23" ht="15">
      <c r="A13" s="40"/>
      <c r="B13" s="40"/>
      <c r="C13" s="40"/>
      <c r="D13" s="44" t="s">
        <v>8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/>
      <c r="U13" s="17">
        <f>SUM(U12:U12)</f>
        <v>605029.46</v>
      </c>
      <c r="V13" s="16"/>
      <c r="W13" s="2"/>
    </row>
    <row r="14" spans="1:23" ht="78" customHeight="1">
      <c r="A14" s="40" t="s">
        <v>26</v>
      </c>
      <c r="B14" s="40" t="s">
        <v>36</v>
      </c>
      <c r="C14" s="40" t="s">
        <v>120</v>
      </c>
      <c r="D14" s="10" t="s">
        <v>61</v>
      </c>
      <c r="E14" s="11" t="s">
        <v>121</v>
      </c>
      <c r="F14" s="11">
        <v>2013</v>
      </c>
      <c r="G14" s="11">
        <v>3</v>
      </c>
      <c r="H14" s="11">
        <v>1</v>
      </c>
      <c r="I14" s="18">
        <v>1036844.3</v>
      </c>
      <c r="J14" s="19">
        <v>4466.96</v>
      </c>
      <c r="K14" s="19">
        <v>16462.88</v>
      </c>
      <c r="L14" s="19"/>
      <c r="M14" s="19"/>
      <c r="N14" s="19"/>
      <c r="O14" s="20"/>
      <c r="P14" s="20"/>
      <c r="Q14" s="20"/>
      <c r="R14" s="20"/>
      <c r="S14" s="20"/>
      <c r="T14" s="20"/>
      <c r="U14" s="15">
        <f>SUM(I14:Q14)</f>
        <v>1057774.14</v>
      </c>
      <c r="V14" s="16"/>
      <c r="W14" s="2" t="s">
        <v>128</v>
      </c>
    </row>
    <row r="15" spans="1:23" ht="15">
      <c r="A15" s="40"/>
      <c r="B15" s="40"/>
      <c r="C15" s="40"/>
      <c r="D15" s="44" t="s">
        <v>8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6"/>
      <c r="U15" s="17">
        <f>SUM(U14:U14)</f>
        <v>1057774.14</v>
      </c>
      <c r="V15" s="16"/>
      <c r="W15" s="2"/>
    </row>
    <row r="16" spans="1:23" ht="71.25" customHeight="1">
      <c r="A16" s="40" t="s">
        <v>27</v>
      </c>
      <c r="B16" s="40" t="s">
        <v>37</v>
      </c>
      <c r="C16" s="40" t="s">
        <v>119</v>
      </c>
      <c r="D16" s="10" t="s">
        <v>61</v>
      </c>
      <c r="E16" s="11">
        <v>1959</v>
      </c>
      <c r="F16" s="11">
        <v>2013</v>
      </c>
      <c r="G16" s="11">
        <v>4</v>
      </c>
      <c r="H16" s="11">
        <v>2</v>
      </c>
      <c r="I16" s="12">
        <v>1024182.32</v>
      </c>
      <c r="J16" s="13">
        <v>9366.44</v>
      </c>
      <c r="K16" s="13">
        <v>9377.64</v>
      </c>
      <c r="L16" s="13"/>
      <c r="M16" s="13"/>
      <c r="N16" s="13"/>
      <c r="O16" s="11"/>
      <c r="P16" s="11"/>
      <c r="Q16" s="11"/>
      <c r="R16" s="11"/>
      <c r="S16" s="11"/>
      <c r="T16" s="11"/>
      <c r="U16" s="15">
        <f>SUM(I16:Q16)</f>
        <v>1042926.3999999999</v>
      </c>
      <c r="V16" s="16"/>
      <c r="W16" s="2" t="s">
        <v>128</v>
      </c>
    </row>
    <row r="17" spans="1:23" ht="15">
      <c r="A17" s="40"/>
      <c r="B17" s="40"/>
      <c r="C17" s="40"/>
      <c r="D17" s="41" t="s">
        <v>8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21">
        <f>SUM(U16:U16)</f>
        <v>1042926.3999999999</v>
      </c>
      <c r="V17" s="16"/>
      <c r="W17" s="2"/>
    </row>
    <row r="18" spans="1:23" ht="77.25" customHeight="1">
      <c r="A18" s="40" t="s">
        <v>50</v>
      </c>
      <c r="B18" s="40" t="s">
        <v>39</v>
      </c>
      <c r="C18" s="40" t="s">
        <v>40</v>
      </c>
      <c r="D18" s="10" t="s">
        <v>61</v>
      </c>
      <c r="E18" s="11">
        <v>1988</v>
      </c>
      <c r="F18" s="11">
        <v>2013</v>
      </c>
      <c r="G18" s="11">
        <v>5</v>
      </c>
      <c r="H18" s="11">
        <v>1</v>
      </c>
      <c r="I18" s="12">
        <v>949243.23</v>
      </c>
      <c r="J18" s="13">
        <v>8651.46</v>
      </c>
      <c r="K18" s="13">
        <v>19356.73</v>
      </c>
      <c r="L18" s="13"/>
      <c r="M18" s="13"/>
      <c r="N18" s="13"/>
      <c r="O18" s="11"/>
      <c r="P18" s="11"/>
      <c r="Q18" s="11"/>
      <c r="R18" s="11"/>
      <c r="S18" s="11"/>
      <c r="T18" s="11"/>
      <c r="U18" s="15">
        <f>SUM(I18:Q18)</f>
        <v>977251.4199999999</v>
      </c>
      <c r="V18" s="16"/>
      <c r="W18" s="2" t="s">
        <v>128</v>
      </c>
    </row>
    <row r="19" spans="1:23" ht="34.5" customHeight="1">
      <c r="A19" s="40"/>
      <c r="B19" s="40"/>
      <c r="C19" s="40"/>
      <c r="D19" s="44" t="s">
        <v>9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21">
        <f>SUM(U18:U18)</f>
        <v>977251.4199999999</v>
      </c>
      <c r="V19" s="16"/>
      <c r="W19" s="2"/>
    </row>
    <row r="20" spans="1:23" ht="80.25" customHeight="1">
      <c r="A20" s="40" t="s">
        <v>51</v>
      </c>
      <c r="B20" s="40" t="s">
        <v>41</v>
      </c>
      <c r="C20" s="40" t="s">
        <v>42</v>
      </c>
      <c r="D20" s="10" t="s">
        <v>61</v>
      </c>
      <c r="E20" s="11">
        <v>1985</v>
      </c>
      <c r="F20" s="11">
        <v>2013</v>
      </c>
      <c r="G20" s="11">
        <v>3</v>
      </c>
      <c r="H20" s="11">
        <v>1</v>
      </c>
      <c r="I20" s="12">
        <v>608339.64</v>
      </c>
      <c r="J20" s="13">
        <v>4978.66</v>
      </c>
      <c r="K20" s="13">
        <v>10275.74</v>
      </c>
      <c r="L20" s="13"/>
      <c r="M20" s="13"/>
      <c r="N20" s="13"/>
      <c r="O20" s="11"/>
      <c r="P20" s="11"/>
      <c r="Q20" s="11"/>
      <c r="R20" s="11"/>
      <c r="S20" s="11"/>
      <c r="T20" s="11"/>
      <c r="U20" s="15">
        <f>SUM(I20:Q20)</f>
        <v>623594.04</v>
      </c>
      <c r="V20" s="16"/>
      <c r="W20" s="2" t="s">
        <v>128</v>
      </c>
    </row>
    <row r="21" spans="1:23" ht="15">
      <c r="A21" s="40"/>
      <c r="B21" s="40"/>
      <c r="C21" s="40"/>
      <c r="D21" s="41" t="s">
        <v>8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21">
        <f>SUM(U20:U20)</f>
        <v>623594.04</v>
      </c>
      <c r="V21" s="16"/>
      <c r="W21" s="2"/>
    </row>
    <row r="22" spans="1:23" ht="72.75" customHeight="1">
      <c r="A22" s="52" t="s">
        <v>49</v>
      </c>
      <c r="B22" s="40" t="s">
        <v>43</v>
      </c>
      <c r="C22" s="40" t="s">
        <v>20</v>
      </c>
      <c r="D22" s="10" t="s">
        <v>62</v>
      </c>
      <c r="E22" s="11">
        <v>1982</v>
      </c>
      <c r="F22" s="11">
        <v>2013</v>
      </c>
      <c r="G22" s="11"/>
      <c r="H22" s="11"/>
      <c r="I22" s="12">
        <v>149569.6</v>
      </c>
      <c r="J22" s="13"/>
      <c r="K22" s="13"/>
      <c r="L22" s="13"/>
      <c r="M22" s="13"/>
      <c r="N22" s="13"/>
      <c r="O22" s="11"/>
      <c r="P22" s="11"/>
      <c r="Q22" s="11"/>
      <c r="R22" s="11"/>
      <c r="S22" s="11"/>
      <c r="T22" s="11"/>
      <c r="U22" s="15">
        <f>SUM(I22:Q22)</f>
        <v>149569.6</v>
      </c>
      <c r="V22" s="16"/>
      <c r="W22" s="2" t="s">
        <v>128</v>
      </c>
    </row>
    <row r="23" spans="1:23" ht="15" customHeight="1">
      <c r="A23" s="53"/>
      <c r="B23" s="40"/>
      <c r="C23" s="40"/>
      <c r="D23" s="41" t="s">
        <v>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21">
        <f>SUM(U22:U22)</f>
        <v>149569.6</v>
      </c>
      <c r="V23" s="16"/>
      <c r="W23" s="2"/>
    </row>
    <row r="24" spans="1:23" ht="64.5" customHeight="1">
      <c r="A24" s="40" t="s">
        <v>52</v>
      </c>
      <c r="B24" s="40" t="s">
        <v>130</v>
      </c>
      <c r="C24" s="40" t="s">
        <v>44</v>
      </c>
      <c r="D24" s="10" t="s">
        <v>61</v>
      </c>
      <c r="E24" s="11">
        <v>1994</v>
      </c>
      <c r="F24" s="11">
        <v>2013</v>
      </c>
      <c r="G24" s="11">
        <v>3</v>
      </c>
      <c r="H24" s="11">
        <v>1</v>
      </c>
      <c r="I24" s="12">
        <v>1001090.39</v>
      </c>
      <c r="J24" s="12">
        <v>3695.16</v>
      </c>
      <c r="K24" s="12">
        <v>11278.15</v>
      </c>
      <c r="L24" s="12"/>
      <c r="M24" s="12"/>
      <c r="N24" s="12"/>
      <c r="O24" s="12"/>
      <c r="P24" s="12"/>
      <c r="Q24" s="12"/>
      <c r="R24" s="12"/>
      <c r="S24" s="12"/>
      <c r="T24" s="12"/>
      <c r="U24" s="15">
        <f>SUM(I24:T24)</f>
        <v>1016063.7000000001</v>
      </c>
      <c r="V24" s="16"/>
      <c r="W24" s="2" t="s">
        <v>128</v>
      </c>
    </row>
    <row r="25" spans="1:23" ht="42" customHeight="1">
      <c r="A25" s="40"/>
      <c r="B25" s="40"/>
      <c r="C25" s="40"/>
      <c r="D25" s="44" t="s">
        <v>8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  <c r="U25" s="21">
        <f>SUM(U24:U24)</f>
        <v>1016063.7000000001</v>
      </c>
      <c r="V25" s="16"/>
      <c r="W25" s="2"/>
    </row>
    <row r="26" spans="1:23" ht="104.25" customHeight="1">
      <c r="A26" s="40" t="s">
        <v>53</v>
      </c>
      <c r="B26" s="40" t="s">
        <v>129</v>
      </c>
      <c r="C26" s="40" t="s">
        <v>45</v>
      </c>
      <c r="D26" s="10" t="s">
        <v>61</v>
      </c>
      <c r="E26" s="11" t="s">
        <v>63</v>
      </c>
      <c r="F26" s="11">
        <v>2013</v>
      </c>
      <c r="G26" s="11">
        <v>2</v>
      </c>
      <c r="H26" s="11">
        <v>1</v>
      </c>
      <c r="I26" s="12">
        <v>1026666.14</v>
      </c>
      <c r="J26" s="12">
        <v>10629.64</v>
      </c>
      <c r="K26" s="12">
        <v>51469.17</v>
      </c>
      <c r="L26" s="12"/>
      <c r="M26" s="12"/>
      <c r="N26" s="12"/>
      <c r="O26" s="12"/>
      <c r="P26" s="12"/>
      <c r="Q26" s="12"/>
      <c r="R26" s="12"/>
      <c r="S26" s="12"/>
      <c r="T26" s="12"/>
      <c r="U26" s="15">
        <f>SUM(I26:T26)</f>
        <v>1088764.95</v>
      </c>
      <c r="V26" s="16"/>
      <c r="W26" s="2" t="s">
        <v>128</v>
      </c>
    </row>
    <row r="27" spans="1:23" ht="15">
      <c r="A27" s="40"/>
      <c r="B27" s="40"/>
      <c r="C27" s="40"/>
      <c r="D27" s="41" t="s">
        <v>8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3"/>
      <c r="U27" s="21">
        <f>SUM(U26:U26)</f>
        <v>1088764.95</v>
      </c>
      <c r="V27" s="16"/>
      <c r="W27" s="2"/>
    </row>
    <row r="28" spans="1:23" ht="91.5" customHeight="1">
      <c r="A28" s="40" t="s">
        <v>58</v>
      </c>
      <c r="B28" s="40" t="s">
        <v>131</v>
      </c>
      <c r="C28" s="40" t="s">
        <v>46</v>
      </c>
      <c r="D28" s="10" t="s">
        <v>61</v>
      </c>
      <c r="E28" s="11">
        <v>1962</v>
      </c>
      <c r="F28" s="11">
        <v>2013</v>
      </c>
      <c r="G28" s="11">
        <v>4</v>
      </c>
      <c r="H28" s="11">
        <v>1</v>
      </c>
      <c r="I28" s="12">
        <v>504888</v>
      </c>
      <c r="J28" s="14">
        <v>4945</v>
      </c>
      <c r="K28" s="14">
        <v>7630</v>
      </c>
      <c r="L28" s="14"/>
      <c r="M28" s="14"/>
      <c r="N28" s="14"/>
      <c r="O28" s="14"/>
      <c r="P28" s="14"/>
      <c r="Q28" s="14"/>
      <c r="R28" s="14"/>
      <c r="S28" s="14"/>
      <c r="T28" s="14"/>
      <c r="U28" s="22">
        <f>SUM(I28:T28)</f>
        <v>517463</v>
      </c>
      <c r="V28" s="16"/>
      <c r="W28" s="2" t="s">
        <v>128</v>
      </c>
    </row>
    <row r="29" spans="1:23" ht="15">
      <c r="A29" s="40"/>
      <c r="B29" s="40"/>
      <c r="C29" s="40"/>
      <c r="D29" s="44" t="s">
        <v>8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22">
        <f>SUM(U28:U28)</f>
        <v>517463</v>
      </c>
      <c r="V29" s="16"/>
      <c r="W29" s="2"/>
    </row>
    <row r="30" spans="1:23" ht="67.5" customHeight="1">
      <c r="A30" s="40" t="s">
        <v>89</v>
      </c>
      <c r="B30" s="40" t="s">
        <v>47</v>
      </c>
      <c r="C30" s="40" t="s">
        <v>48</v>
      </c>
      <c r="D30" s="10" t="s">
        <v>61</v>
      </c>
      <c r="E30" s="11">
        <v>1963</v>
      </c>
      <c r="F30" s="11">
        <v>2013</v>
      </c>
      <c r="G30" s="11">
        <v>5</v>
      </c>
      <c r="H30" s="11">
        <v>0</v>
      </c>
      <c r="I30" s="12">
        <v>1113895.64</v>
      </c>
      <c r="J30" s="12">
        <v>4187.3</v>
      </c>
      <c r="K30" s="12">
        <v>15706.74</v>
      </c>
      <c r="L30" s="12"/>
      <c r="M30" s="12"/>
      <c r="N30" s="12"/>
      <c r="O30" s="12"/>
      <c r="P30" s="12"/>
      <c r="Q30" s="12"/>
      <c r="R30" s="12"/>
      <c r="S30" s="12"/>
      <c r="T30" s="12"/>
      <c r="U30" s="23">
        <f>SUM(I30:T30)</f>
        <v>1133789.68</v>
      </c>
      <c r="V30" s="16"/>
      <c r="W30" s="2" t="s">
        <v>128</v>
      </c>
    </row>
    <row r="31" spans="1:23" ht="15">
      <c r="A31" s="40"/>
      <c r="B31" s="40"/>
      <c r="C31" s="40"/>
      <c r="D31" s="10"/>
      <c r="E31" s="11"/>
      <c r="F31" s="11"/>
      <c r="G31" s="11"/>
      <c r="H31" s="11"/>
      <c r="I31" s="12"/>
      <c r="J31" s="13"/>
      <c r="K31" s="13"/>
      <c r="L31" s="13"/>
      <c r="M31" s="13"/>
      <c r="N31" s="13"/>
      <c r="O31" s="11"/>
      <c r="P31" s="11"/>
      <c r="Q31" s="11"/>
      <c r="R31" s="11"/>
      <c r="S31" s="11"/>
      <c r="T31" s="11"/>
      <c r="U31" s="23"/>
      <c r="V31" s="16"/>
      <c r="W31" s="2"/>
    </row>
    <row r="32" spans="1:23" ht="15">
      <c r="A32" s="40"/>
      <c r="B32" s="40"/>
      <c r="C32" s="40"/>
      <c r="D32" s="10"/>
      <c r="E32" s="11"/>
      <c r="F32" s="11"/>
      <c r="G32" s="11"/>
      <c r="H32" s="11"/>
      <c r="I32" s="12"/>
      <c r="J32" s="13"/>
      <c r="K32" s="13"/>
      <c r="L32" s="13"/>
      <c r="M32" s="13"/>
      <c r="N32" s="13"/>
      <c r="O32" s="11"/>
      <c r="P32" s="11"/>
      <c r="Q32" s="11"/>
      <c r="R32" s="11"/>
      <c r="S32" s="11"/>
      <c r="T32" s="11"/>
      <c r="U32" s="23"/>
      <c r="V32" s="16"/>
      <c r="W32" s="2"/>
    </row>
    <row r="33" spans="1:23" ht="15">
      <c r="A33" s="40"/>
      <c r="B33" s="40"/>
      <c r="C33" s="40"/>
      <c r="D33" s="41" t="s">
        <v>8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/>
      <c r="U33" s="22">
        <f>SUM(U30:U32)</f>
        <v>1133789.68</v>
      </c>
      <c r="V33" s="16"/>
      <c r="W33" s="2"/>
    </row>
    <row r="34" spans="1:23" ht="57.75" customHeight="1">
      <c r="A34" s="40" t="s">
        <v>90</v>
      </c>
      <c r="B34" s="40" t="s">
        <v>54</v>
      </c>
      <c r="C34" s="54" t="s">
        <v>57</v>
      </c>
      <c r="D34" s="10" t="s">
        <v>61</v>
      </c>
      <c r="E34" s="24">
        <v>1972</v>
      </c>
      <c r="F34" s="11">
        <v>2013</v>
      </c>
      <c r="G34" s="11">
        <v>5</v>
      </c>
      <c r="H34" s="11">
        <v>0</v>
      </c>
      <c r="I34" s="12">
        <f>ROUND(696027.16/0.702804,2)</f>
        <v>990357.43</v>
      </c>
      <c r="J34" s="25">
        <f>ROUND(5068.1/0.702804,2)</f>
        <v>7211.26</v>
      </c>
      <c r="K34" s="13">
        <f>ROUND(15260.61/0.702804,2)</f>
        <v>21713.89</v>
      </c>
      <c r="L34" s="13"/>
      <c r="M34" s="13"/>
      <c r="N34" s="13"/>
      <c r="O34" s="11"/>
      <c r="P34" s="11"/>
      <c r="Q34" s="11"/>
      <c r="R34" s="11"/>
      <c r="S34" s="11"/>
      <c r="T34" s="11"/>
      <c r="U34" s="16">
        <f>SUM(I34:T34)</f>
        <v>1019282.5800000001</v>
      </c>
      <c r="V34" s="16"/>
      <c r="W34" s="2" t="s">
        <v>128</v>
      </c>
    </row>
    <row r="35" spans="1:23" ht="15">
      <c r="A35" s="40"/>
      <c r="B35" s="40"/>
      <c r="C35" s="54"/>
      <c r="D35" s="10"/>
      <c r="E35" s="24"/>
      <c r="F35" s="11"/>
      <c r="G35" s="11"/>
      <c r="H35" s="11"/>
      <c r="I35" s="12"/>
      <c r="J35" s="25"/>
      <c r="K35" s="13"/>
      <c r="L35" s="13"/>
      <c r="M35" s="13"/>
      <c r="N35" s="13"/>
      <c r="O35" s="13"/>
      <c r="P35" s="13"/>
      <c r="Q35" s="11"/>
      <c r="R35" s="11"/>
      <c r="S35" s="11"/>
      <c r="T35" s="11"/>
      <c r="U35" s="16"/>
      <c r="V35" s="16"/>
      <c r="W35" s="2"/>
    </row>
    <row r="36" spans="1:23" ht="15">
      <c r="A36" s="40"/>
      <c r="B36" s="40"/>
      <c r="C36" s="54"/>
      <c r="D36" s="41" t="s">
        <v>8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3"/>
      <c r="U36" s="17">
        <f>U34</f>
        <v>1019282.5800000001</v>
      </c>
      <c r="V36" s="16"/>
      <c r="W36" s="2"/>
    </row>
    <row r="37" spans="1:23" ht="57.75" customHeight="1">
      <c r="A37" s="40" t="s">
        <v>91</v>
      </c>
      <c r="B37" s="40" t="s">
        <v>56</v>
      </c>
      <c r="C37" s="54" t="s">
        <v>55</v>
      </c>
      <c r="D37" s="10" t="s">
        <v>61</v>
      </c>
      <c r="E37" s="24">
        <v>1978</v>
      </c>
      <c r="F37" s="11">
        <v>2013</v>
      </c>
      <c r="G37" s="11">
        <v>5</v>
      </c>
      <c r="H37" s="11">
        <v>0</v>
      </c>
      <c r="I37" s="12">
        <f>ROUND(739774.4/0.702804,2)</f>
        <v>1052604.14</v>
      </c>
      <c r="J37" s="25">
        <f>ROUND(4625.46/0.702804,2)</f>
        <v>6581.44</v>
      </c>
      <c r="K37" s="13">
        <f>ROUND(8869.25/0.702804,2)</f>
        <v>12619.81</v>
      </c>
      <c r="L37" s="13"/>
      <c r="M37" s="13"/>
      <c r="N37" s="13"/>
      <c r="O37" s="11"/>
      <c r="P37" s="11"/>
      <c r="Q37" s="11"/>
      <c r="R37" s="11"/>
      <c r="S37" s="11"/>
      <c r="T37" s="11"/>
      <c r="U37" s="16">
        <f>SUM(I37:T37)</f>
        <v>1071805.39</v>
      </c>
      <c r="V37" s="16"/>
      <c r="W37" s="2" t="s">
        <v>128</v>
      </c>
    </row>
    <row r="38" spans="1:23" ht="15">
      <c r="A38" s="40"/>
      <c r="B38" s="40"/>
      <c r="C38" s="54"/>
      <c r="D38" s="10"/>
      <c r="E38" s="24"/>
      <c r="F38" s="11"/>
      <c r="G38" s="11"/>
      <c r="H38" s="11"/>
      <c r="I38" s="12"/>
      <c r="J38" s="25"/>
      <c r="K38" s="13"/>
      <c r="L38" s="13"/>
      <c r="M38" s="13"/>
      <c r="N38" s="13"/>
      <c r="O38" s="13"/>
      <c r="P38" s="13"/>
      <c r="Q38" s="11"/>
      <c r="R38" s="11"/>
      <c r="S38" s="11"/>
      <c r="T38" s="11"/>
      <c r="U38" s="16"/>
      <c r="V38" s="16"/>
      <c r="W38" s="2"/>
    </row>
    <row r="39" spans="1:23" ht="15" customHeight="1">
      <c r="A39" s="40"/>
      <c r="B39" s="40"/>
      <c r="C39" s="54"/>
      <c r="D39" s="41" t="s">
        <v>8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3"/>
      <c r="U39" s="17">
        <f>U37</f>
        <v>1071805.39</v>
      </c>
      <c r="V39" s="16"/>
      <c r="W39" s="2"/>
    </row>
    <row r="40" spans="1:23" ht="57.75" customHeight="1">
      <c r="A40" s="52" t="s">
        <v>92</v>
      </c>
      <c r="B40" s="52" t="s">
        <v>59</v>
      </c>
      <c r="C40" s="52" t="s">
        <v>60</v>
      </c>
      <c r="D40" s="10" t="s">
        <v>61</v>
      </c>
      <c r="E40" s="24" t="s">
        <v>64</v>
      </c>
      <c r="F40" s="24">
        <v>2013</v>
      </c>
      <c r="G40" s="24">
        <v>4</v>
      </c>
      <c r="H40" s="24">
        <v>1</v>
      </c>
      <c r="I40" s="12">
        <v>635671.52</v>
      </c>
      <c r="J40" s="13">
        <v>5366.12</v>
      </c>
      <c r="K40" s="13">
        <v>10052.99</v>
      </c>
      <c r="L40" s="26"/>
      <c r="M40" s="26"/>
      <c r="N40" s="26"/>
      <c r="O40" s="26"/>
      <c r="P40" s="26"/>
      <c r="Q40" s="26"/>
      <c r="R40" s="26"/>
      <c r="S40" s="26"/>
      <c r="T40" s="26"/>
      <c r="U40" s="16">
        <f>SUM(I40:T40)</f>
        <v>651090.63</v>
      </c>
      <c r="V40" s="16"/>
      <c r="W40" s="2" t="s">
        <v>128</v>
      </c>
    </row>
    <row r="41" spans="1:23" ht="15" customHeight="1">
      <c r="A41" s="53"/>
      <c r="B41" s="53"/>
      <c r="C41" s="53"/>
      <c r="D41" s="41" t="s">
        <v>8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3"/>
      <c r="U41" s="17">
        <f>U40</f>
        <v>651090.63</v>
      </c>
      <c r="V41" s="16"/>
      <c r="W41" s="2"/>
    </row>
    <row r="42" spans="1:23" ht="82.5" customHeight="1">
      <c r="A42" s="40" t="s">
        <v>93</v>
      </c>
      <c r="B42" s="40" t="s">
        <v>67</v>
      </c>
      <c r="C42" s="40" t="s">
        <v>20</v>
      </c>
      <c r="D42" s="10" t="s">
        <v>68</v>
      </c>
      <c r="E42" s="11">
        <v>1965</v>
      </c>
      <c r="F42" s="11">
        <v>2013</v>
      </c>
      <c r="G42" s="11">
        <v>2</v>
      </c>
      <c r="H42" s="11">
        <v>0</v>
      </c>
      <c r="I42" s="13">
        <v>304637.61</v>
      </c>
      <c r="J42" s="13">
        <v>5256.27</v>
      </c>
      <c r="K42" s="13">
        <v>10412.45</v>
      </c>
      <c r="L42" s="13"/>
      <c r="M42" s="13"/>
      <c r="N42" s="13"/>
      <c r="O42" s="11"/>
      <c r="P42" s="11"/>
      <c r="Q42" s="11"/>
      <c r="R42" s="11"/>
      <c r="S42" s="11"/>
      <c r="T42" s="11"/>
      <c r="U42" s="15">
        <f>SUM(I42:Q42)</f>
        <v>320306.33</v>
      </c>
      <c r="V42" s="16"/>
      <c r="W42" s="27" t="s">
        <v>126</v>
      </c>
    </row>
    <row r="43" spans="1:23" ht="15" customHeight="1">
      <c r="A43" s="40"/>
      <c r="B43" s="40"/>
      <c r="C43" s="40"/>
      <c r="D43" s="44" t="s">
        <v>8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6"/>
      <c r="U43" s="17">
        <f>SUM(U42:U42)</f>
        <v>320306.33</v>
      </c>
      <c r="V43" s="16"/>
      <c r="W43" s="2"/>
    </row>
    <row r="44" spans="1:23" ht="87.75" customHeight="1">
      <c r="A44" s="40" t="s">
        <v>94</v>
      </c>
      <c r="B44" s="40" t="s">
        <v>69</v>
      </c>
      <c r="C44" s="40" t="s">
        <v>70</v>
      </c>
      <c r="D44" s="10" t="s">
        <v>68</v>
      </c>
      <c r="E44" s="11">
        <v>1974</v>
      </c>
      <c r="F44" s="11">
        <v>2010</v>
      </c>
      <c r="G44" s="11">
        <v>2</v>
      </c>
      <c r="H44" s="11">
        <v>1</v>
      </c>
      <c r="I44" s="19">
        <v>357055.96</v>
      </c>
      <c r="J44" s="19">
        <v>3835.04</v>
      </c>
      <c r="K44" s="19">
        <v>9877.96</v>
      </c>
      <c r="L44" s="19"/>
      <c r="M44" s="19"/>
      <c r="N44" s="19"/>
      <c r="O44" s="20"/>
      <c r="P44" s="20"/>
      <c r="Q44" s="20"/>
      <c r="R44" s="20"/>
      <c r="S44" s="20"/>
      <c r="T44" s="20"/>
      <c r="U44" s="15">
        <f>SUM(I44:Q44)</f>
        <v>370768.96</v>
      </c>
      <c r="V44" s="16"/>
      <c r="W44" s="2" t="s">
        <v>126</v>
      </c>
    </row>
    <row r="45" spans="1:23" ht="15" customHeight="1">
      <c r="A45" s="40"/>
      <c r="B45" s="40"/>
      <c r="C45" s="40"/>
      <c r="D45" s="44" t="s">
        <v>8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6"/>
      <c r="U45" s="21">
        <f>SUM(U44:U44)</f>
        <v>370768.96</v>
      </c>
      <c r="V45" s="16"/>
      <c r="W45" s="2"/>
    </row>
    <row r="46" spans="1:23" ht="73.5" customHeight="1">
      <c r="A46" s="40" t="s">
        <v>95</v>
      </c>
      <c r="B46" s="40" t="s">
        <v>71</v>
      </c>
      <c r="C46" s="40" t="s">
        <v>72</v>
      </c>
      <c r="D46" s="10" t="s">
        <v>68</v>
      </c>
      <c r="E46" s="11">
        <v>1972</v>
      </c>
      <c r="F46" s="11">
        <v>2013</v>
      </c>
      <c r="G46" s="11">
        <v>2</v>
      </c>
      <c r="H46" s="11">
        <v>0</v>
      </c>
      <c r="I46" s="19">
        <v>1189933.15</v>
      </c>
      <c r="J46" s="19">
        <v>9432.56</v>
      </c>
      <c r="K46" s="19">
        <v>21301.59</v>
      </c>
      <c r="L46" s="19"/>
      <c r="M46" s="19"/>
      <c r="N46" s="19"/>
      <c r="O46" s="20"/>
      <c r="P46" s="20"/>
      <c r="Q46" s="20"/>
      <c r="R46" s="20"/>
      <c r="S46" s="20"/>
      <c r="T46" s="20"/>
      <c r="U46" s="15">
        <f>SUM(I46:Q46)</f>
        <v>1220667.3</v>
      </c>
      <c r="V46" s="16"/>
      <c r="W46" s="2" t="s">
        <v>126</v>
      </c>
    </row>
    <row r="47" spans="1:23" ht="15" customHeight="1">
      <c r="A47" s="40"/>
      <c r="B47" s="40"/>
      <c r="C47" s="40"/>
      <c r="D47" s="6"/>
      <c r="E47" s="5"/>
      <c r="F47" s="5"/>
      <c r="G47" s="5"/>
      <c r="H47" s="5"/>
      <c r="I47" s="7"/>
      <c r="J47" s="7"/>
      <c r="K47" s="7"/>
      <c r="L47" s="7"/>
      <c r="M47" s="7"/>
      <c r="N47" s="7"/>
      <c r="O47" s="5"/>
      <c r="P47" s="5"/>
      <c r="Q47" s="5"/>
      <c r="R47" s="5"/>
      <c r="S47" s="5"/>
      <c r="T47" s="5"/>
      <c r="U47" s="16"/>
      <c r="V47" s="16"/>
      <c r="W47" s="2"/>
    </row>
    <row r="48" spans="1:23" ht="15" customHeight="1">
      <c r="A48" s="40"/>
      <c r="B48" s="40"/>
      <c r="C48" s="40"/>
      <c r="D48" s="44" t="s">
        <v>9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6"/>
      <c r="U48" s="21">
        <f>SUM(U46:U47)</f>
        <v>1220667.3</v>
      </c>
      <c r="V48" s="16"/>
      <c r="W48" s="2"/>
    </row>
    <row r="49" spans="1:23" ht="98.25" customHeight="1">
      <c r="A49" s="40" t="s">
        <v>96</v>
      </c>
      <c r="B49" s="40" t="s">
        <v>73</v>
      </c>
      <c r="C49" s="40" t="s">
        <v>74</v>
      </c>
      <c r="D49" s="10" t="s">
        <v>68</v>
      </c>
      <c r="E49" s="11">
        <v>1962</v>
      </c>
      <c r="F49" s="11">
        <v>1995</v>
      </c>
      <c r="G49" s="11">
        <v>2</v>
      </c>
      <c r="H49" s="11">
        <v>0</v>
      </c>
      <c r="I49" s="13">
        <v>523631</v>
      </c>
      <c r="J49" s="19">
        <v>6082</v>
      </c>
      <c r="K49" s="19">
        <v>8123</v>
      </c>
      <c r="L49" s="19"/>
      <c r="M49" s="19"/>
      <c r="N49" s="19"/>
      <c r="O49" s="20"/>
      <c r="P49" s="20"/>
      <c r="Q49" s="20"/>
      <c r="R49" s="20"/>
      <c r="S49" s="20"/>
      <c r="T49" s="20"/>
      <c r="U49" s="15">
        <f>SUM(I49:Q49)</f>
        <v>537836</v>
      </c>
      <c r="V49" s="16"/>
      <c r="W49" s="2" t="s">
        <v>124</v>
      </c>
    </row>
    <row r="50" spans="1:23" ht="15" customHeight="1">
      <c r="A50" s="40"/>
      <c r="B50" s="40"/>
      <c r="C50" s="40"/>
      <c r="D50" s="44" t="s">
        <v>8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6"/>
      <c r="U50" s="21">
        <f>SUM(U49:U49)</f>
        <v>537836</v>
      </c>
      <c r="V50" s="16"/>
      <c r="W50" s="2"/>
    </row>
    <row r="51" spans="1:23" ht="84.75" customHeight="1">
      <c r="A51" s="52" t="s">
        <v>97</v>
      </c>
      <c r="B51" s="40" t="s">
        <v>69</v>
      </c>
      <c r="C51" s="40" t="s">
        <v>75</v>
      </c>
      <c r="D51" s="6"/>
      <c r="E51" s="5"/>
      <c r="F51" s="5"/>
      <c r="G51" s="5"/>
      <c r="H51" s="5"/>
      <c r="I51" s="19">
        <v>126517.94</v>
      </c>
      <c r="J51" s="19">
        <v>2220.92</v>
      </c>
      <c r="K51" s="19">
        <v>6107.27</v>
      </c>
      <c r="L51" s="19"/>
      <c r="M51" s="19"/>
      <c r="N51" s="19"/>
      <c r="O51" s="20"/>
      <c r="P51" s="20"/>
      <c r="Q51" s="20"/>
      <c r="R51" s="20"/>
      <c r="S51" s="20"/>
      <c r="T51" s="20"/>
      <c r="U51" s="15">
        <f>SUM(I51:Q51)</f>
        <v>134846.13</v>
      </c>
      <c r="V51" s="16"/>
      <c r="W51" s="2" t="s">
        <v>126</v>
      </c>
    </row>
    <row r="52" spans="1:23" ht="15" customHeight="1">
      <c r="A52" s="53"/>
      <c r="B52" s="40"/>
      <c r="C52" s="40"/>
      <c r="D52" s="44" t="s">
        <v>8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6"/>
      <c r="U52" s="21">
        <f>SUM(U51:U51)</f>
        <v>134846.13</v>
      </c>
      <c r="V52" s="16"/>
      <c r="W52" s="2"/>
    </row>
    <row r="53" spans="1:23" ht="90.75" customHeight="1">
      <c r="A53" s="40" t="s">
        <v>98</v>
      </c>
      <c r="B53" s="40" t="s">
        <v>76</v>
      </c>
      <c r="C53" s="40" t="s">
        <v>77</v>
      </c>
      <c r="D53" s="10" t="s">
        <v>78</v>
      </c>
      <c r="E53" s="11">
        <v>1966</v>
      </c>
      <c r="F53" s="11">
        <v>2013</v>
      </c>
      <c r="G53" s="11">
        <v>2</v>
      </c>
      <c r="H53" s="11">
        <v>0</v>
      </c>
      <c r="I53" s="13"/>
      <c r="J53" s="12">
        <f>5938.07*1.21</f>
        <v>7185.064699999999</v>
      </c>
      <c r="K53" s="12"/>
      <c r="L53" s="12">
        <f>224669.32*1.21</f>
        <v>271849.8772</v>
      </c>
      <c r="M53" s="12">
        <f>11207.19*1.21</f>
        <v>13560.6999</v>
      </c>
      <c r="N53" s="12">
        <f>25018.64*1.21</f>
        <v>30272.554399999997</v>
      </c>
      <c r="O53" s="12">
        <f>19610.73*1.21</f>
        <v>23728.9833</v>
      </c>
      <c r="P53" s="12">
        <f>380.89*1.21</f>
        <v>460.8769</v>
      </c>
      <c r="Q53" s="12">
        <f>3593.89*1.21</f>
        <v>4348.6069</v>
      </c>
      <c r="R53" s="12">
        <v>6256.67</v>
      </c>
      <c r="S53" s="12"/>
      <c r="T53" s="12"/>
      <c r="U53" s="15">
        <f>SUM(I53:T53)</f>
        <v>357663.3333</v>
      </c>
      <c r="V53" s="16"/>
      <c r="W53" s="2" t="s">
        <v>125</v>
      </c>
    </row>
    <row r="54" spans="1:23" ht="15" customHeight="1">
      <c r="A54" s="40"/>
      <c r="B54" s="40"/>
      <c r="C54" s="40"/>
      <c r="D54" s="10" t="s">
        <v>79</v>
      </c>
      <c r="E54" s="11">
        <v>2007</v>
      </c>
      <c r="F54" s="11"/>
      <c r="G54" s="11">
        <v>1</v>
      </c>
      <c r="H54" s="11">
        <v>0</v>
      </c>
      <c r="I54" s="13"/>
      <c r="J54" s="13"/>
      <c r="K54" s="13"/>
      <c r="L54" s="13"/>
      <c r="M54" s="13"/>
      <c r="N54" s="13"/>
      <c r="O54" s="11"/>
      <c r="P54" s="11"/>
      <c r="Q54" s="11"/>
      <c r="R54" s="11"/>
      <c r="S54" s="11"/>
      <c r="T54" s="11"/>
      <c r="U54" s="15"/>
      <c r="V54" s="16"/>
      <c r="W54" s="2"/>
    </row>
    <row r="55" spans="1:23" ht="15" customHeight="1">
      <c r="A55" s="40"/>
      <c r="B55" s="40"/>
      <c r="C55" s="40"/>
      <c r="D55" s="41" t="s">
        <v>8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3"/>
      <c r="U55" s="21">
        <f>SUM(U53:U54)</f>
        <v>357663.3333</v>
      </c>
      <c r="V55" s="16"/>
      <c r="W55" s="2"/>
    </row>
    <row r="56" spans="1:23" ht="50.25" customHeight="1">
      <c r="A56" s="40" t="s">
        <v>112</v>
      </c>
      <c r="B56" s="40" t="s">
        <v>80</v>
      </c>
      <c r="C56" s="40" t="s">
        <v>81</v>
      </c>
      <c r="D56" s="10" t="s">
        <v>78</v>
      </c>
      <c r="E56" s="11">
        <v>1982</v>
      </c>
      <c r="F56" s="11">
        <v>2010</v>
      </c>
      <c r="G56" s="11">
        <v>2</v>
      </c>
      <c r="H56" s="11">
        <v>1</v>
      </c>
      <c r="I56" s="13"/>
      <c r="J56" s="12">
        <f>9898.36*1.21</f>
        <v>11977.0156</v>
      </c>
      <c r="K56" s="12"/>
      <c r="L56" s="12">
        <f>214647.35*1.21</f>
        <v>259723.2935</v>
      </c>
      <c r="M56" s="12">
        <f>11879.71*1.21</f>
        <v>14374.449099999998</v>
      </c>
      <c r="N56" s="12">
        <f>26187.5*1.21</f>
        <v>31686.875</v>
      </c>
      <c r="O56" s="12">
        <f>18519.29*1.21</f>
        <v>22408.3409</v>
      </c>
      <c r="P56" s="12">
        <f>1011.33*1.21</f>
        <v>1223.7093</v>
      </c>
      <c r="Q56" s="12">
        <f>10306.33*1.21</f>
        <v>12470.6593</v>
      </c>
      <c r="R56" s="12">
        <v>14428.33</v>
      </c>
      <c r="S56" s="12"/>
      <c r="T56" s="12">
        <f>6836.67*1.21</f>
        <v>8272.3707</v>
      </c>
      <c r="U56" s="15">
        <f>SUM(I56:T56)</f>
        <v>376565.0434000001</v>
      </c>
      <c r="V56" s="16"/>
      <c r="W56" s="2" t="s">
        <v>125</v>
      </c>
    </row>
    <row r="57" spans="1:23" ht="21.75" customHeight="1">
      <c r="A57" s="40"/>
      <c r="B57" s="40"/>
      <c r="C57" s="40"/>
      <c r="D57" s="10" t="s">
        <v>82</v>
      </c>
      <c r="E57" s="11">
        <v>1982</v>
      </c>
      <c r="F57" s="11">
        <v>2010</v>
      </c>
      <c r="G57" s="11">
        <v>1</v>
      </c>
      <c r="H57" s="11">
        <v>0</v>
      </c>
      <c r="I57" s="13"/>
      <c r="J57" s="13"/>
      <c r="K57" s="13"/>
      <c r="L57" s="13"/>
      <c r="M57" s="13"/>
      <c r="N57" s="13"/>
      <c r="O57" s="11"/>
      <c r="P57" s="11"/>
      <c r="Q57" s="11"/>
      <c r="R57" s="11"/>
      <c r="S57" s="11"/>
      <c r="T57" s="11"/>
      <c r="U57" s="16"/>
      <c r="V57" s="16"/>
      <c r="W57" s="2"/>
    </row>
    <row r="58" spans="1:23" ht="15" customHeight="1">
      <c r="A58" s="40"/>
      <c r="B58" s="40"/>
      <c r="C58" s="40"/>
      <c r="D58" s="41" t="s">
        <v>8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3"/>
      <c r="U58" s="21">
        <f>SUM(U56:U57)</f>
        <v>376565.0434000001</v>
      </c>
      <c r="V58" s="16"/>
      <c r="W58" s="2"/>
    </row>
    <row r="59" spans="1:23" ht="70.5" customHeight="1">
      <c r="A59" s="40" t="s">
        <v>113</v>
      </c>
      <c r="B59" s="40" t="s">
        <v>83</v>
      </c>
      <c r="C59" s="40" t="s">
        <v>84</v>
      </c>
      <c r="D59" s="10" t="s">
        <v>78</v>
      </c>
      <c r="E59" s="11">
        <v>1976</v>
      </c>
      <c r="F59" s="11">
        <v>2013</v>
      </c>
      <c r="G59" s="11">
        <v>2</v>
      </c>
      <c r="H59" s="11">
        <v>0</v>
      </c>
      <c r="I59" s="13"/>
      <c r="J59" s="14">
        <f>6129.69*1.21</f>
        <v>7416.924899999999</v>
      </c>
      <c r="K59" s="14"/>
      <c r="L59" s="14">
        <f>260619.99*1.21</f>
        <v>315350.18789999996</v>
      </c>
      <c r="M59" s="14">
        <v>13450.88</v>
      </c>
      <c r="N59" s="14">
        <f>25503.71*1.21</f>
        <v>30859.4891</v>
      </c>
      <c r="O59" s="14">
        <f>18155.7*1.21</f>
        <v>21968.397</v>
      </c>
      <c r="P59" s="14">
        <f>830.98*1.21</f>
        <v>1005.4858</v>
      </c>
      <c r="Q59" s="14">
        <f>10221.19*1.21</f>
        <v>12367.6399</v>
      </c>
      <c r="R59" s="14">
        <v>15398.74</v>
      </c>
      <c r="S59" s="14"/>
      <c r="T59" s="14">
        <f>6771.18*1.21</f>
        <v>8193.1278</v>
      </c>
      <c r="U59" s="22">
        <f>SUM(I59:T59)</f>
        <v>426010.8724</v>
      </c>
      <c r="V59" s="16"/>
      <c r="W59" s="2" t="s">
        <v>125</v>
      </c>
    </row>
    <row r="60" spans="1:23" ht="15" customHeight="1">
      <c r="A60" s="40"/>
      <c r="B60" s="40"/>
      <c r="C60" s="40"/>
      <c r="D60" s="10" t="s">
        <v>79</v>
      </c>
      <c r="E60" s="11">
        <v>2008</v>
      </c>
      <c r="F60" s="11"/>
      <c r="G60" s="11">
        <v>1</v>
      </c>
      <c r="H60" s="11">
        <v>0</v>
      </c>
      <c r="I60" s="13"/>
      <c r="J60" s="13"/>
      <c r="K60" s="13"/>
      <c r="L60" s="13"/>
      <c r="M60" s="13"/>
      <c r="N60" s="13"/>
      <c r="O60" s="11"/>
      <c r="P60" s="11"/>
      <c r="Q60" s="11"/>
      <c r="R60" s="11"/>
      <c r="S60" s="11"/>
      <c r="T60" s="11"/>
      <c r="U60" s="23"/>
      <c r="V60" s="16"/>
      <c r="W60" s="2"/>
    </row>
    <row r="61" spans="1:23" ht="15" customHeight="1">
      <c r="A61" s="40"/>
      <c r="B61" s="40"/>
      <c r="C61" s="40"/>
      <c r="D61" s="41" t="s">
        <v>8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3"/>
      <c r="U61" s="22">
        <f>SUM(U59:U60)</f>
        <v>426010.8724</v>
      </c>
      <c r="V61" s="16"/>
      <c r="W61" s="2"/>
    </row>
    <row r="62" spans="1:23" ht="89.25" customHeight="1">
      <c r="A62" s="40" t="s">
        <v>114</v>
      </c>
      <c r="B62" s="40" t="s">
        <v>85</v>
      </c>
      <c r="C62" s="40" t="s">
        <v>86</v>
      </c>
      <c r="D62" s="10" t="s">
        <v>78</v>
      </c>
      <c r="E62" s="11">
        <v>1978</v>
      </c>
      <c r="F62" s="11"/>
      <c r="G62" s="11">
        <v>2</v>
      </c>
      <c r="H62" s="11">
        <v>1</v>
      </c>
      <c r="I62" s="13"/>
      <c r="J62" s="12">
        <f>10182.5*1.21</f>
        <v>12320.824999999999</v>
      </c>
      <c r="K62" s="12"/>
      <c r="L62" s="12">
        <f>180504.02*1.21</f>
        <v>218409.86419999998</v>
      </c>
      <c r="M62" s="12">
        <f>10566.51*1.21</f>
        <v>12785.4771</v>
      </c>
      <c r="N62" s="12">
        <f>17522.5*1.21</f>
        <v>21202.225</v>
      </c>
      <c r="O62" s="12">
        <f>18060.45*1.21</f>
        <v>21853.1445</v>
      </c>
      <c r="P62" s="12">
        <f>75.03*1.21</f>
        <v>90.7863</v>
      </c>
      <c r="Q62" s="12">
        <f>3423.76*1.21</f>
        <v>4142.7496</v>
      </c>
      <c r="R62" s="12">
        <f>8540.96*1.21</f>
        <v>10334.561599999999</v>
      </c>
      <c r="S62" s="12"/>
      <c r="T62" s="12"/>
      <c r="U62" s="23">
        <f>SUM(I62:T62)</f>
        <v>301139.6332999999</v>
      </c>
      <c r="V62" s="16"/>
      <c r="W62" s="2" t="s">
        <v>125</v>
      </c>
    </row>
    <row r="63" spans="1:23" ht="24" customHeight="1">
      <c r="A63" s="40"/>
      <c r="B63" s="40"/>
      <c r="C63" s="40"/>
      <c r="D63" s="10" t="s">
        <v>87</v>
      </c>
      <c r="E63" s="11">
        <v>2013</v>
      </c>
      <c r="F63" s="11"/>
      <c r="G63" s="11">
        <v>1</v>
      </c>
      <c r="H63" s="11">
        <v>0</v>
      </c>
      <c r="I63" s="13"/>
      <c r="J63" s="13"/>
      <c r="K63" s="13"/>
      <c r="L63" s="13"/>
      <c r="M63" s="13"/>
      <c r="N63" s="13"/>
      <c r="O63" s="11"/>
      <c r="P63" s="11"/>
      <c r="Q63" s="11"/>
      <c r="R63" s="11"/>
      <c r="S63" s="11"/>
      <c r="T63" s="11"/>
      <c r="U63" s="28"/>
      <c r="V63" s="16"/>
      <c r="W63" s="2"/>
    </row>
    <row r="64" spans="1:23" ht="24" customHeight="1">
      <c r="A64" s="40"/>
      <c r="B64" s="40"/>
      <c r="C64" s="40"/>
      <c r="D64" s="10" t="s">
        <v>88</v>
      </c>
      <c r="E64" s="11">
        <v>1978</v>
      </c>
      <c r="F64" s="11"/>
      <c r="G64" s="11">
        <v>1</v>
      </c>
      <c r="H64" s="11">
        <v>0</v>
      </c>
      <c r="I64" s="13"/>
      <c r="J64" s="13"/>
      <c r="K64" s="13"/>
      <c r="L64" s="13"/>
      <c r="M64" s="13"/>
      <c r="N64" s="13"/>
      <c r="O64" s="11"/>
      <c r="P64" s="11"/>
      <c r="Q64" s="11"/>
      <c r="R64" s="11"/>
      <c r="S64" s="11"/>
      <c r="T64" s="11"/>
      <c r="U64" s="28"/>
      <c r="V64" s="16"/>
      <c r="W64" s="2"/>
    </row>
    <row r="65" spans="1:23" ht="15" customHeight="1">
      <c r="A65" s="40"/>
      <c r="B65" s="40"/>
      <c r="C65" s="40"/>
      <c r="D65" s="55" t="s">
        <v>8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22">
        <f>SUM(U62:U64)</f>
        <v>301139.6332999999</v>
      </c>
      <c r="V65" s="16"/>
      <c r="W65" s="2"/>
    </row>
    <row r="66" spans="1:23" ht="81.75" customHeight="1">
      <c r="A66" s="56" t="s">
        <v>115</v>
      </c>
      <c r="B66" s="56" t="s">
        <v>99</v>
      </c>
      <c r="C66" s="56" t="s">
        <v>100</v>
      </c>
      <c r="D66" s="29" t="s">
        <v>61</v>
      </c>
      <c r="E66" s="24">
        <v>1964</v>
      </c>
      <c r="F66" s="24">
        <v>2011</v>
      </c>
      <c r="G66" s="24">
        <v>4</v>
      </c>
      <c r="H66" s="24">
        <v>1</v>
      </c>
      <c r="I66" s="25">
        <v>699577.13</v>
      </c>
      <c r="J66" s="25">
        <v>4185.57</v>
      </c>
      <c r="K66" s="25">
        <v>10891.53</v>
      </c>
      <c r="L66" s="25"/>
      <c r="M66" s="25"/>
      <c r="N66" s="25"/>
      <c r="O66" s="25"/>
      <c r="P66" s="25"/>
      <c r="Q66" s="25"/>
      <c r="R66" s="25"/>
      <c r="S66" s="25"/>
      <c r="T66" s="26"/>
      <c r="U66" s="22">
        <f>SUM(I66:T66)</f>
        <v>714654.23</v>
      </c>
      <c r="V66" s="23"/>
      <c r="W66" s="30" t="s">
        <v>126</v>
      </c>
    </row>
    <row r="67" spans="1:23" ht="13.5" customHeight="1">
      <c r="A67" s="57"/>
      <c r="B67" s="57"/>
      <c r="C67" s="57"/>
      <c r="D67" s="41" t="s">
        <v>8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3"/>
      <c r="U67" s="22">
        <f>U66</f>
        <v>714654.23</v>
      </c>
      <c r="V67" s="23"/>
      <c r="W67" s="30"/>
    </row>
    <row r="68" spans="1:28" ht="24.75" customHeight="1">
      <c r="A68" s="58" t="s">
        <v>22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22">
        <f>U7+U9+U11+U13+U15+U17+U19+U21+U23+U25+U27+U29+U33+U36+U39+U41+U43+U45+U48+U50+U52+U55+U58+U61+U65+U67</f>
        <v>17501494.542400006</v>
      </c>
      <c r="V68" s="16"/>
      <c r="W68" s="2"/>
      <c r="AA68" s="31"/>
      <c r="AB68" s="31"/>
    </row>
    <row r="69" spans="1:22" ht="49.5" customHeight="1">
      <c r="A69" s="59" t="s">
        <v>65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</row>
    <row r="70" spans="1:22" ht="76.5" customHeight="1">
      <c r="A70" s="39" t="s">
        <v>122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s="1" customFormat="1" ht="15.75">
      <c r="A71" s="32" t="s">
        <v>13</v>
      </c>
      <c r="B71" s="33"/>
      <c r="C71" s="33"/>
      <c r="D71" s="34"/>
      <c r="E71" s="33"/>
      <c r="F71" s="33"/>
      <c r="G71" s="33"/>
      <c r="H71" s="33"/>
      <c r="I71" s="35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</row>
    <row r="72" spans="1:22" s="1" customFormat="1" ht="15.75">
      <c r="A72" s="36"/>
      <c r="B72" s="33"/>
      <c r="C72" s="33"/>
      <c r="D72" s="34"/>
      <c r="E72" s="33"/>
      <c r="F72" s="33"/>
      <c r="G72" s="33"/>
      <c r="H72" s="33"/>
      <c r="I72" s="35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1:22" s="1" customFormat="1" ht="15.75">
      <c r="A73" s="60" t="s">
        <v>14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</row>
    <row r="74" spans="1:22" s="1" customFormat="1" ht="15.75">
      <c r="A74" s="60" t="s">
        <v>15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</row>
    <row r="75" spans="1:22" s="1" customFormat="1" ht="15.75">
      <c r="A75" s="60" t="s">
        <v>16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</row>
    <row r="76" spans="1:22" s="1" customFormat="1" ht="15.75">
      <c r="A76" s="60" t="s">
        <v>17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</row>
    <row r="77" spans="1:22" s="1" customFormat="1" ht="15.75">
      <c r="A77" s="60" t="s">
        <v>18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</row>
    <row r="78" spans="1:22" s="1" customFormat="1" ht="15.75">
      <c r="A78" s="60" t="s">
        <v>19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</row>
    <row r="79" spans="1:22" s="1" customFormat="1" ht="15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</row>
    <row r="80" spans="1:22" s="1" customFormat="1" ht="15" customHeight="1">
      <c r="A80" s="60" t="s">
        <v>123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</sheetData>
  <sheetProtection/>
  <mergeCells count="119">
    <mergeCell ref="A79:V79"/>
    <mergeCell ref="A80:V80"/>
    <mergeCell ref="A73:V73"/>
    <mergeCell ref="A74:V74"/>
    <mergeCell ref="A75:V75"/>
    <mergeCell ref="A76:V76"/>
    <mergeCell ref="A77:V77"/>
    <mergeCell ref="A78:V78"/>
    <mergeCell ref="A66:A67"/>
    <mergeCell ref="B66:B67"/>
    <mergeCell ref="C66:C67"/>
    <mergeCell ref="D67:T67"/>
    <mergeCell ref="A68:T68"/>
    <mergeCell ref="A69:V69"/>
    <mergeCell ref="A59:A61"/>
    <mergeCell ref="B59:B61"/>
    <mergeCell ref="C59:C61"/>
    <mergeCell ref="D61:T61"/>
    <mergeCell ref="A62:A65"/>
    <mergeCell ref="B62:B65"/>
    <mergeCell ref="C62:C65"/>
    <mergeCell ref="D65:T65"/>
    <mergeCell ref="A53:A55"/>
    <mergeCell ref="B53:B55"/>
    <mergeCell ref="C53:C55"/>
    <mergeCell ref="D55:T55"/>
    <mergeCell ref="A56:A58"/>
    <mergeCell ref="B56:B58"/>
    <mergeCell ref="C56:C58"/>
    <mergeCell ref="D58:T58"/>
    <mergeCell ref="A49:A50"/>
    <mergeCell ref="B49:B50"/>
    <mergeCell ref="C49:C50"/>
    <mergeCell ref="D50:T50"/>
    <mergeCell ref="A51:A52"/>
    <mergeCell ref="B51:B52"/>
    <mergeCell ref="C51:C52"/>
    <mergeCell ref="D52:T52"/>
    <mergeCell ref="A44:A45"/>
    <mergeCell ref="B44:B45"/>
    <mergeCell ref="C44:C45"/>
    <mergeCell ref="D45:T45"/>
    <mergeCell ref="A46:A48"/>
    <mergeCell ref="B46:B48"/>
    <mergeCell ref="C46:C48"/>
    <mergeCell ref="D48:T48"/>
    <mergeCell ref="A40:A41"/>
    <mergeCell ref="B40:B41"/>
    <mergeCell ref="C40:C41"/>
    <mergeCell ref="D41:T41"/>
    <mergeCell ref="A42:A43"/>
    <mergeCell ref="B42:B43"/>
    <mergeCell ref="C42:C43"/>
    <mergeCell ref="D43:T43"/>
    <mergeCell ref="A34:A36"/>
    <mergeCell ref="B34:B36"/>
    <mergeCell ref="C34:C36"/>
    <mergeCell ref="D36:T36"/>
    <mergeCell ref="A37:A39"/>
    <mergeCell ref="B37:B39"/>
    <mergeCell ref="C37:C39"/>
    <mergeCell ref="D39:T39"/>
    <mergeCell ref="A28:A29"/>
    <mergeCell ref="B28:B29"/>
    <mergeCell ref="C28:C29"/>
    <mergeCell ref="D29:T29"/>
    <mergeCell ref="A30:A33"/>
    <mergeCell ref="B30:B33"/>
    <mergeCell ref="C30:C33"/>
    <mergeCell ref="D33:T33"/>
    <mergeCell ref="A24:A25"/>
    <mergeCell ref="B24:B25"/>
    <mergeCell ref="C24:C25"/>
    <mergeCell ref="D25:T25"/>
    <mergeCell ref="A26:A27"/>
    <mergeCell ref="B26:B27"/>
    <mergeCell ref="C26:C27"/>
    <mergeCell ref="D27:T27"/>
    <mergeCell ref="A20:A21"/>
    <mergeCell ref="B20:B21"/>
    <mergeCell ref="C20:C21"/>
    <mergeCell ref="D21:T21"/>
    <mergeCell ref="A22:A23"/>
    <mergeCell ref="B22:B23"/>
    <mergeCell ref="C22:C23"/>
    <mergeCell ref="D23:T23"/>
    <mergeCell ref="A16:A17"/>
    <mergeCell ref="B16:B17"/>
    <mergeCell ref="C16:C17"/>
    <mergeCell ref="D17:T17"/>
    <mergeCell ref="A18:A19"/>
    <mergeCell ref="B18:B19"/>
    <mergeCell ref="C18:C19"/>
    <mergeCell ref="D19:T19"/>
    <mergeCell ref="A1:V1"/>
    <mergeCell ref="A2:V2"/>
    <mergeCell ref="A3:V3"/>
    <mergeCell ref="A4:V4"/>
    <mergeCell ref="A6:A7"/>
    <mergeCell ref="B6:B7"/>
    <mergeCell ref="C6:C7"/>
    <mergeCell ref="D7:T7"/>
    <mergeCell ref="D15:T15"/>
    <mergeCell ref="A8:A9"/>
    <mergeCell ref="B8:B9"/>
    <mergeCell ref="C8:C9"/>
    <mergeCell ref="D9:T9"/>
    <mergeCell ref="A10:A11"/>
    <mergeCell ref="B10:B11"/>
    <mergeCell ref="A70:V70"/>
    <mergeCell ref="C10:C11"/>
    <mergeCell ref="D11:T11"/>
    <mergeCell ref="A12:A13"/>
    <mergeCell ref="B12:B13"/>
    <mergeCell ref="C12:C13"/>
    <mergeCell ref="D13:T13"/>
    <mergeCell ref="A14:A15"/>
    <mergeCell ref="B14:B15"/>
    <mergeCell ref="C14:C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2020-01-06T06:29:13Z</dcterms:modified>
  <cp:category/>
  <cp:version/>
  <cp:contentType/>
  <cp:contentStatus/>
</cp:coreProperties>
</file>